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953b4067fcac6b1/Desktop/Hessett PC 2024 -2025/Finanaces/End of Year Accounts/"/>
    </mc:Choice>
  </mc:AlternateContent>
  <xr:revisionPtr revIDLastSave="0" documentId="14_{4059E679-EEFB-4F10-8C9D-8A83AE6B4C4A}" xr6:coauthVersionLast="47" xr6:coauthVersionMax="47" xr10:uidLastSave="{00000000-0000-0000-0000-000000000000}"/>
  <bookViews>
    <workbookView xWindow="-108" yWindow="-108" windowWidth="23256" windowHeight="12456" xr2:uid="{18211F32-F5CF-384D-909C-9AE246807D8F}"/>
  </bookViews>
  <sheets>
    <sheet name="T Accounts" sheetId="1" r:id="rId1"/>
    <sheet name="Trial Balance" sheetId="2" r:id="rId2"/>
    <sheet name="Payments" sheetId="3" r:id="rId3"/>
    <sheet name="Receipts" sheetId="4" r:id="rId4"/>
    <sheet name="Bank Reco" sheetId="8" r:id="rId5"/>
    <sheet name="VAT" sheetId="5" r:id="rId6"/>
    <sheet name="Fixed Assets" sheetId="6" r:id="rId7"/>
    <sheet name="Reserves" sheetId="9" r:id="rId8"/>
    <sheet name="AGAR" sheetId="14" r:id="rId9"/>
    <sheet name="Budget" sheetId="11" r:id="rId10"/>
  </sheets>
  <definedNames>
    <definedName name="_xlnm.Print_Area" localSheetId="0">'T Accounts'!$L$1:$U$11</definedName>
    <definedName name="_xlnm.Print_Area" localSheetId="1">'Trial Balance'!$A$1:$C$28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6" l="1"/>
  <c r="B9" i="14" s="1"/>
  <c r="B41" i="6"/>
  <c r="B4" i="8"/>
  <c r="B3" i="8"/>
  <c r="L17" i="11"/>
  <c r="N17" i="11"/>
  <c r="Q17" i="11"/>
  <c r="D17" i="11"/>
  <c r="R17" i="11" s="1"/>
  <c r="K10" i="11"/>
  <c r="N7" i="11"/>
  <c r="N21" i="11" s="1"/>
  <c r="L7" i="11"/>
  <c r="L21" i="11" s="1"/>
  <c r="K7" i="11"/>
  <c r="I7" i="11"/>
  <c r="I21" i="11" s="1"/>
  <c r="I35" i="11" s="1"/>
  <c r="H7" i="11"/>
  <c r="H21" i="11" s="1"/>
  <c r="H35" i="11" s="1"/>
  <c r="G7" i="11"/>
  <c r="G21" i="11" s="1"/>
  <c r="G35" i="11" s="1"/>
  <c r="E7" i="11"/>
  <c r="Q7" i="11" s="1"/>
  <c r="Q24" i="11"/>
  <c r="Q25" i="11"/>
  <c r="Q26" i="11"/>
  <c r="Q27" i="11"/>
  <c r="Q28" i="11"/>
  <c r="Q29" i="11"/>
  <c r="Q23" i="11"/>
  <c r="Q30" i="11" s="1"/>
  <c r="Q8" i="11"/>
  <c r="Q9" i="11"/>
  <c r="Q10" i="11"/>
  <c r="Q11" i="11"/>
  <c r="Q12" i="11"/>
  <c r="Q13" i="11"/>
  <c r="Q14" i="11"/>
  <c r="Q15" i="11"/>
  <c r="Q16" i="11"/>
  <c r="Q18" i="11"/>
  <c r="Q19" i="11"/>
  <c r="Q20" i="11"/>
  <c r="D15" i="11"/>
  <c r="D29" i="11"/>
  <c r="R29" i="11" s="1"/>
  <c r="D28" i="11"/>
  <c r="D13" i="11"/>
  <c r="R13" i="11" s="1"/>
  <c r="D27" i="11"/>
  <c r="R27" i="11" s="1"/>
  <c r="D23" i="11"/>
  <c r="D30" i="11" s="1"/>
  <c r="L33" i="11"/>
  <c r="C35" i="11"/>
  <c r="F21" i="11"/>
  <c r="F35" i="11" s="1"/>
  <c r="E30" i="11"/>
  <c r="F30" i="11"/>
  <c r="G30" i="11"/>
  <c r="H30" i="11"/>
  <c r="I30" i="11"/>
  <c r="D34" i="11"/>
  <c r="E34" i="11"/>
  <c r="F34" i="11"/>
  <c r="G34" i="11"/>
  <c r="H34" i="11"/>
  <c r="I34" i="11"/>
  <c r="R24" i="11"/>
  <c r="R25" i="11"/>
  <c r="R32" i="11"/>
  <c r="R33" i="11"/>
  <c r="R9" i="11"/>
  <c r="R11" i="11"/>
  <c r="R12" i="11"/>
  <c r="R15" i="11"/>
  <c r="R18" i="11"/>
  <c r="R19" i="11"/>
  <c r="R20" i="11"/>
  <c r="C34" i="11"/>
  <c r="L6" i="6"/>
  <c r="R28" i="11"/>
  <c r="D26" i="11"/>
  <c r="R26" i="11" s="1"/>
  <c r="J21" i="11"/>
  <c r="K21" i="11"/>
  <c r="M21" i="11"/>
  <c r="O21" i="11"/>
  <c r="P21" i="11"/>
  <c r="C21" i="11"/>
  <c r="C30" i="11"/>
  <c r="D19" i="9"/>
  <c r="F18" i="9"/>
  <c r="F20" i="9" s="1"/>
  <c r="G20" i="9"/>
  <c r="B20" i="9"/>
  <c r="M14" i="1"/>
  <c r="D9" i="9"/>
  <c r="F9" i="9"/>
  <c r="G8" i="9"/>
  <c r="F3" i="9"/>
  <c r="B11" i="6"/>
  <c r="B9" i="6"/>
  <c r="L4" i="6"/>
  <c r="L3" i="6"/>
  <c r="L2" i="6"/>
  <c r="I9" i="9"/>
  <c r="I4" i="9"/>
  <c r="I6" i="9"/>
  <c r="I7" i="9"/>
  <c r="I10" i="9"/>
  <c r="I11" i="9"/>
  <c r="I12" i="9"/>
  <c r="C9" i="9"/>
  <c r="D13" i="9"/>
  <c r="E13" i="9"/>
  <c r="G13" i="9"/>
  <c r="H13" i="9"/>
  <c r="B13" i="9"/>
  <c r="G15" i="6"/>
  <c r="G10" i="6"/>
  <c r="G9" i="6"/>
  <c r="G11" i="6" s="1"/>
  <c r="G6" i="6"/>
  <c r="BN46" i="1"/>
  <c r="BN48" i="1" s="1"/>
  <c r="BT46" i="1"/>
  <c r="BY47" i="1" s="1"/>
  <c r="BT49" i="1" s="1"/>
  <c r="B17" i="2" s="1"/>
  <c r="BT69" i="1"/>
  <c r="CE20" i="1"/>
  <c r="CJ68" i="1"/>
  <c r="CP46" i="1"/>
  <c r="CP48" i="1" s="1"/>
  <c r="CU68" i="1"/>
  <c r="DA68" i="1"/>
  <c r="DA70" i="1" s="1"/>
  <c r="DA42" i="1"/>
  <c r="DA45" i="1" s="1"/>
  <c r="DF19" i="1"/>
  <c r="DF21" i="1" s="1"/>
  <c r="DL18" i="1"/>
  <c r="DQ42" i="1"/>
  <c r="J176" i="1"/>
  <c r="E176" i="1"/>
  <c r="E178" i="1" s="1"/>
  <c r="BN68" i="1"/>
  <c r="AX70" i="1"/>
  <c r="AX72" i="1" s="1"/>
  <c r="AM69" i="1"/>
  <c r="AM19" i="1"/>
  <c r="AB69" i="1"/>
  <c r="AB45" i="1"/>
  <c r="AB20" i="1"/>
  <c r="BT20" i="1"/>
  <c r="BY22" i="1" s="1"/>
  <c r="C16" i="2" s="1"/>
  <c r="BY21" i="1"/>
  <c r="B13" i="2"/>
  <c r="CJ20" i="1"/>
  <c r="CE22" i="1"/>
  <c r="DL42" i="1"/>
  <c r="DL43" i="1" s="1"/>
  <c r="DQ45" i="1" s="1"/>
  <c r="C28" i="2" s="1"/>
  <c r="B6" i="4" s="1"/>
  <c r="DQ18" i="1"/>
  <c r="DQ19" i="1"/>
  <c r="DL21" i="1" s="1"/>
  <c r="B27" i="2" s="1"/>
  <c r="B16" i="3" s="1"/>
  <c r="DF42" i="1"/>
  <c r="DF68" i="1"/>
  <c r="CU46" i="1"/>
  <c r="CU20" i="1"/>
  <c r="CP20" i="1"/>
  <c r="CP22" i="1" s="1"/>
  <c r="BY69" i="1"/>
  <c r="BT71" i="1"/>
  <c r="BY46" i="1"/>
  <c r="DA19" i="1"/>
  <c r="CP68" i="1"/>
  <c r="CE68" i="1"/>
  <c r="BN70" i="1"/>
  <c r="BI68" i="1"/>
  <c r="BI46" i="1"/>
  <c r="BC70" i="1"/>
  <c r="BC19" i="1"/>
  <c r="AX19" i="1"/>
  <c r="AX21" i="1" s="1"/>
  <c r="AR69" i="1"/>
  <c r="AM71" i="1"/>
  <c r="AR46" i="1"/>
  <c r="AM46" i="1"/>
  <c r="AM48" i="1" s="1"/>
  <c r="AR19" i="1"/>
  <c r="AM21" i="1"/>
  <c r="AG69" i="1"/>
  <c r="AB71" i="1"/>
  <c r="AG45" i="1"/>
  <c r="AB47" i="1"/>
  <c r="AG20" i="1"/>
  <c r="P176" i="1"/>
  <c r="U176" i="1"/>
  <c r="C4" i="8" l="1"/>
  <c r="B10" i="3"/>
  <c r="A2" i="5"/>
  <c r="D16" i="11" s="1"/>
  <c r="R16" i="11" s="1"/>
  <c r="R23" i="11"/>
  <c r="E21" i="11"/>
  <c r="E35" i="11" s="1"/>
  <c r="J177" i="1"/>
  <c r="E179" i="1" s="1"/>
  <c r="B3" i="2" s="1"/>
  <c r="Q21" i="11"/>
  <c r="Q35" i="11" s="1"/>
  <c r="R34" i="11"/>
  <c r="D20" i="9"/>
  <c r="I3" i="9"/>
  <c r="BT21" i="1"/>
  <c r="CJ21" i="1"/>
  <c r="CE23" i="1" s="1"/>
  <c r="B19" i="2" s="1"/>
  <c r="DQ44" i="1"/>
  <c r="DL44" i="1"/>
  <c r="BI47" i="1"/>
  <c r="BN49" i="1" s="1"/>
  <c r="C14" i="2" s="1"/>
  <c r="B2" i="4" s="1"/>
  <c r="U177" i="1"/>
  <c r="CE69" i="1"/>
  <c r="CJ71" i="1" s="1"/>
  <c r="C20" i="2" s="1"/>
  <c r="B4" i="4" s="1"/>
  <c r="B2" i="14" s="1"/>
  <c r="AG21" i="1"/>
  <c r="AB23" i="1" s="1"/>
  <c r="B5" i="2" s="1"/>
  <c r="B2" i="3" s="1"/>
  <c r="CP69" i="1"/>
  <c r="CU71" i="1" s="1"/>
  <c r="C23" i="2" s="1"/>
  <c r="B1" i="14" s="1"/>
  <c r="DQ20" i="1"/>
  <c r="DL20" i="1"/>
  <c r="DF44" i="1"/>
  <c r="DA46" i="1" s="1"/>
  <c r="B25" i="2" s="1"/>
  <c r="B14" i="3" s="1"/>
  <c r="DF69" i="1"/>
  <c r="DA71" i="1" s="1"/>
  <c r="B26" i="2" s="1"/>
  <c r="B15" i="3" s="1"/>
  <c r="CU47" i="1"/>
  <c r="CP49" i="1" s="1"/>
  <c r="B22" i="2" s="1"/>
  <c r="B13" i="3" s="1"/>
  <c r="CU21" i="1"/>
  <c r="CP23" i="1" s="1"/>
  <c r="B21" i="2" s="1"/>
  <c r="B12" i="3" s="1"/>
  <c r="BY70" i="1"/>
  <c r="BT72" i="1" s="1"/>
  <c r="B18" i="2" s="1"/>
  <c r="B11" i="3" s="1"/>
  <c r="BY48" i="1"/>
  <c r="BT48" i="1"/>
  <c r="DA20" i="1"/>
  <c r="DF22" i="1" s="1"/>
  <c r="C24" i="2" s="1"/>
  <c r="B5" i="4" s="1"/>
  <c r="CU70" i="1"/>
  <c r="CE70" i="1"/>
  <c r="CJ70" i="1"/>
  <c r="BI69" i="1"/>
  <c r="BC71" i="1"/>
  <c r="AX73" i="1" s="1"/>
  <c r="B12" i="2" s="1"/>
  <c r="B9" i="3" s="1"/>
  <c r="D14" i="11" s="1"/>
  <c r="R14" i="11" s="1"/>
  <c r="BC20" i="1"/>
  <c r="AX22" i="1" s="1"/>
  <c r="B11" i="2" s="1"/>
  <c r="B8" i="3" s="1"/>
  <c r="AR70" i="1"/>
  <c r="AM72" i="1" s="1"/>
  <c r="B10" i="2" s="1"/>
  <c r="B7" i="3" s="1"/>
  <c r="AR47" i="1"/>
  <c r="AR20" i="1"/>
  <c r="AM22" i="1" s="1"/>
  <c r="B8" i="2" s="1"/>
  <c r="B5" i="3" s="1"/>
  <c r="AG70" i="1"/>
  <c r="AB72" i="1" s="1"/>
  <c r="B7" i="2" s="1"/>
  <c r="B4" i="3" s="1"/>
  <c r="AG46" i="1"/>
  <c r="AB48" i="1" s="1"/>
  <c r="B6" i="2" s="1"/>
  <c r="B3" i="3" s="1"/>
  <c r="AG22" i="1"/>
  <c r="AB22" i="1"/>
  <c r="P178" i="1"/>
  <c r="P179" i="1"/>
  <c r="B4" i="2" s="1"/>
  <c r="B20" i="8" s="1"/>
  <c r="D10" i="11" l="1"/>
  <c r="R10" i="11" s="1"/>
  <c r="BI48" i="1"/>
  <c r="B21" i="8"/>
  <c r="C22" i="8" s="1"/>
  <c r="D7" i="14"/>
  <c r="C19" i="9"/>
  <c r="B8" i="8"/>
  <c r="B22" i="3"/>
  <c r="D7" i="11" s="1"/>
  <c r="R7" i="11" s="1"/>
  <c r="R30" i="11"/>
  <c r="CJ22" i="1"/>
  <c r="DF45" i="1"/>
  <c r="CP70" i="1"/>
  <c r="J178" i="1"/>
  <c r="DF70" i="1"/>
  <c r="CU48" i="1"/>
  <c r="CU22" i="1"/>
  <c r="BY71" i="1"/>
  <c r="DA21" i="1"/>
  <c r="BN71" i="1"/>
  <c r="C15" i="2" s="1"/>
  <c r="BI70" i="1"/>
  <c r="BC72" i="1"/>
  <c r="BC21" i="1"/>
  <c r="AR71" i="1"/>
  <c r="AM49" i="1"/>
  <c r="B9" i="2" s="1"/>
  <c r="AR48" i="1"/>
  <c r="AR21" i="1"/>
  <c r="AG71" i="1"/>
  <c r="AG47" i="1"/>
  <c r="U178" i="1"/>
  <c r="B4" i="14" l="1"/>
  <c r="B30" i="2"/>
  <c r="B6" i="3"/>
  <c r="F5" i="9"/>
  <c r="C30" i="2"/>
  <c r="B3" i="4"/>
  <c r="I5" i="9"/>
  <c r="E30" i="2" l="1"/>
  <c r="C18" i="9"/>
  <c r="B7" i="8"/>
  <c r="C8" i="8" s="1"/>
  <c r="B19" i="4"/>
  <c r="D8" i="11"/>
  <c r="F8" i="9"/>
  <c r="F13" i="9" s="1"/>
  <c r="B19" i="3"/>
  <c r="B12" i="8"/>
  <c r="C12" i="8" s="1"/>
  <c r="B24" i="3" l="1"/>
  <c r="B6" i="14" s="1"/>
  <c r="D37" i="11"/>
  <c r="E19" i="9"/>
  <c r="C8" i="9"/>
  <c r="B21" i="4"/>
  <c r="B3" i="14" s="1"/>
  <c r="B7" i="14" s="1"/>
  <c r="B8" i="14" s="1"/>
  <c r="R8" i="11"/>
  <c r="D21" i="11"/>
  <c r="C16" i="8"/>
  <c r="C20" i="9"/>
  <c r="H18" i="9"/>
  <c r="R21" i="11" l="1"/>
  <c r="D35" i="11"/>
  <c r="R35" i="11" s="1"/>
  <c r="E20" i="9"/>
  <c r="H19" i="9"/>
  <c r="H20" i="9" s="1"/>
  <c r="D38" i="11"/>
  <c r="C13" i="9"/>
  <c r="I8" i="9"/>
  <c r="I1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tc={0CD7F1C9-52EE-384D-9ADE-8353380ED36B}</author>
    <author>tc={CBCD8834-F0D2-9745-95B4-0CDD16FDF1B1}</author>
  </authors>
  <commentList>
    <comment ref="AB11" authorId="0" shapeId="0" xr:uid="{0CD7F1C9-52EE-384D-9ADE-8353380ED36B}">
      <text>
        <t>[Threaded comment]
Your version of Excel allows you to read this threaded comment; however, any edits to it will get removed if the file is opened in a newer version of Excel. Learn more: https://go.microsoft.com/fwlink/?linkid=870924
Comment:
    Payments in arrears
for this day</t>
      </text>
    </comment>
    <comment ref="J30" authorId="1" shapeId="0" xr:uid="{CBCD8834-F0D2-9745-95B4-0CDD16FDF1B1}">
      <text>
        <t>[Threaded comment]
Your version of Excel allows you to read this threaded comment; however, any edits to it will get removed if the file is opened in a newer version of Excel. Learn more: https://go.microsoft.com/fwlink/?linkid=870924
Comment:
    Payments in arrears
for this day</t>
      </text>
    </comment>
  </commentList>
</comments>
</file>

<file path=xl/sharedStrings.xml><?xml version="1.0" encoding="utf-8"?>
<sst xmlns="http://schemas.openxmlformats.org/spreadsheetml/2006/main" count="932" uniqueCount="315">
  <si>
    <t>BANK a/c Premium</t>
  </si>
  <si>
    <t>Date</t>
  </si>
  <si>
    <t>Ref</t>
  </si>
  <si>
    <t>INV NO</t>
  </si>
  <si>
    <t>MIN Ref</t>
  </si>
  <si>
    <t>Amount £</t>
  </si>
  <si>
    <t>BANK a/c Community</t>
  </si>
  <si>
    <t>Staff Wages</t>
  </si>
  <si>
    <t>Staff Costs</t>
  </si>
  <si>
    <t>HMRC</t>
  </si>
  <si>
    <t>Grass Cutting</t>
  </si>
  <si>
    <t>Village Hall Bookings</t>
  </si>
  <si>
    <t>Mid Suffolk District Council</t>
  </si>
  <si>
    <t>Website</t>
  </si>
  <si>
    <t>Email Addresses</t>
  </si>
  <si>
    <t>Insurance</t>
  </si>
  <si>
    <t>Stationary</t>
  </si>
  <si>
    <t>Allotments</t>
  </si>
  <si>
    <t>Grants</t>
  </si>
  <si>
    <t>Wayleave</t>
  </si>
  <si>
    <t>VAT</t>
  </si>
  <si>
    <t>Debtors</t>
  </si>
  <si>
    <t>Creditors</t>
  </si>
  <si>
    <t>Totals Before</t>
  </si>
  <si>
    <t>Bal BF</t>
  </si>
  <si>
    <t>Precept</t>
  </si>
  <si>
    <t>Sundry</t>
  </si>
  <si>
    <t>Opening Balances (BAL BF)</t>
  </si>
  <si>
    <t>Bank ac Prem</t>
  </si>
  <si>
    <t>Allotment</t>
  </si>
  <si>
    <t xml:space="preserve">Staff Wages </t>
  </si>
  <si>
    <t>Bank Prem</t>
  </si>
  <si>
    <t xml:space="preserve">Reimbursement </t>
  </si>
  <si>
    <t>Reimbursements</t>
  </si>
  <si>
    <t>Bank Prem (Andrew Pearson)</t>
  </si>
  <si>
    <t>Interest</t>
  </si>
  <si>
    <t>Bank Prem (Andrew Pearson Lawn Mower)</t>
  </si>
  <si>
    <t>MSDC</t>
  </si>
  <si>
    <t>475PD017227302501BBP</t>
  </si>
  <si>
    <t>475PD017227302502BBP</t>
  </si>
  <si>
    <t xml:space="preserve">Insurance </t>
  </si>
  <si>
    <t>LCO02049</t>
  </si>
  <si>
    <t>HPC2401- T Newell</t>
  </si>
  <si>
    <t>475PD017227302503BBP</t>
  </si>
  <si>
    <t xml:space="preserve">Village Hall </t>
  </si>
  <si>
    <t>74BBP</t>
  </si>
  <si>
    <t>SALC</t>
  </si>
  <si>
    <t>2024/143</t>
  </si>
  <si>
    <t>ZA211727</t>
  </si>
  <si>
    <t>Bank Ac Com</t>
  </si>
  <si>
    <t>Bank Ac Com (SIL)</t>
  </si>
  <si>
    <t>DJ015</t>
  </si>
  <si>
    <t>Bank Prem( DJ Game Contractor)</t>
  </si>
  <si>
    <t xml:space="preserve">SID Camera </t>
  </si>
  <si>
    <t>Bank Prem (P.Barrett Poppy Wreath)</t>
  </si>
  <si>
    <t>88BBP</t>
  </si>
  <si>
    <t>Staff Cost</t>
  </si>
  <si>
    <t>home working allowance</t>
  </si>
  <si>
    <t>29044 (Audit)</t>
  </si>
  <si>
    <t>Bank Prem (GADD Brithers Contractor Tree Cutting)</t>
  </si>
  <si>
    <t>Dog Bins</t>
  </si>
  <si>
    <t>SI901770</t>
  </si>
  <si>
    <t>DOG BINS</t>
  </si>
  <si>
    <t>BANK Premium</t>
  </si>
  <si>
    <t>Bank Prem (Home working allowance)</t>
  </si>
  <si>
    <t>Bank Prem (Clerk Stationary)</t>
  </si>
  <si>
    <t>Bank Prem (Staff NEST Pension)</t>
  </si>
  <si>
    <t>425PD017227302510BBP</t>
  </si>
  <si>
    <t>475PD017227302511BBP</t>
  </si>
  <si>
    <t>Bank Prem (transfer of Precept)</t>
  </si>
  <si>
    <t>Bank Prem (transfer of MSDC SID Award)</t>
  </si>
  <si>
    <t>Bank Prem (transfer of SCC SID Award)</t>
  </si>
  <si>
    <t>Bank Prem (transfer of CIL for SID)</t>
  </si>
  <si>
    <t xml:space="preserve">VAT ON SID </t>
  </si>
  <si>
    <t xml:space="preserve">BANK Community </t>
  </si>
  <si>
    <t>Grant</t>
  </si>
  <si>
    <t>Bal CD</t>
  </si>
  <si>
    <t>Total</t>
  </si>
  <si>
    <t>BAL BF</t>
  </si>
  <si>
    <t>Bank Prem (SID)</t>
  </si>
  <si>
    <t>Bank Com</t>
  </si>
  <si>
    <t>VAT ON Dog Bins</t>
  </si>
  <si>
    <t>Bank Prem(Dog Bins)</t>
  </si>
  <si>
    <t>S90145912</t>
  </si>
  <si>
    <t>Bank Prem (Emptying of Bins)</t>
  </si>
  <si>
    <t>SID Camera (Westcotec)</t>
  </si>
  <si>
    <t>VAT (sundry GADD Bros)</t>
  </si>
  <si>
    <t>Sundry (GADD Bros)</t>
  </si>
  <si>
    <t>Bank Prem (GADD Bros)</t>
  </si>
  <si>
    <t>MSDC Recycling Bins</t>
  </si>
  <si>
    <t>Recycling Bins</t>
  </si>
  <si>
    <t>Bank Comun</t>
  </si>
  <si>
    <t xml:space="preserve">Trial Balance </t>
  </si>
  <si>
    <t>Debit  £</t>
  </si>
  <si>
    <t>Credit £</t>
  </si>
  <si>
    <t xml:space="preserve">Debtors </t>
  </si>
  <si>
    <t>Wayleave - PowerNetworks</t>
  </si>
  <si>
    <t>Bank a/c Prem</t>
  </si>
  <si>
    <t>Bank a/c Com</t>
  </si>
  <si>
    <t>Opening Balances</t>
  </si>
  <si>
    <t>SID Camera</t>
  </si>
  <si>
    <t>Bank a/c com MSDC PARK AWARD</t>
  </si>
  <si>
    <t>GRANT -MSDC PARK AWARD</t>
  </si>
  <si>
    <t>GRANT</t>
  </si>
  <si>
    <t xml:space="preserve">BANK PREM </t>
  </si>
  <si>
    <t xml:space="preserve">Total Payments </t>
  </si>
  <si>
    <t xml:space="preserve">Total </t>
  </si>
  <si>
    <t>Total Reciepts</t>
  </si>
  <si>
    <t xml:space="preserve">Total Other Receipts </t>
  </si>
  <si>
    <t>Total Staff Costs</t>
  </si>
  <si>
    <t>Total Other Payments</t>
  </si>
  <si>
    <t xml:space="preserve">Balances Brought Forward </t>
  </si>
  <si>
    <t>Precept, Rate and Levies</t>
  </si>
  <si>
    <t>Total Other Receipts</t>
  </si>
  <si>
    <t>Loan Interest Capital Repayments</t>
  </si>
  <si>
    <t>All Other Payments</t>
  </si>
  <si>
    <t>Balances Carried Forward</t>
  </si>
  <si>
    <t>Cross Referenced</t>
  </si>
  <si>
    <t>Total Value of Cash and Short-Term Investments</t>
  </si>
  <si>
    <t>Total Fixed Assets + Long Term Investments and Assets</t>
  </si>
  <si>
    <t>Total Borrowings</t>
  </si>
  <si>
    <t xml:space="preserve">Fixed Assets </t>
  </si>
  <si>
    <t>The Green</t>
  </si>
  <si>
    <t>Lawn Mower</t>
  </si>
  <si>
    <t>Brush Cutter</t>
  </si>
  <si>
    <t>Dog Waste Bin</t>
  </si>
  <si>
    <t>Dog Waste Bin &amp; Fixings</t>
  </si>
  <si>
    <t>Table with Seats</t>
  </si>
  <si>
    <t>Litter Bin</t>
  </si>
  <si>
    <t>Fences &amp; Gate</t>
  </si>
  <si>
    <t>Seat</t>
  </si>
  <si>
    <t>Bench (Green)</t>
  </si>
  <si>
    <t xml:space="preserve">Village Sign &amp; Seating </t>
  </si>
  <si>
    <t>Five aside Goal Post</t>
  </si>
  <si>
    <t>Crazy Gander (Play Equipment)</t>
  </si>
  <si>
    <t>Super-Nova Play Equipment</t>
  </si>
  <si>
    <t>Two Bay Swing</t>
  </si>
  <si>
    <t xml:space="preserve">R &amp; T Cradle </t>
  </si>
  <si>
    <t>Custom Play Unit</t>
  </si>
  <si>
    <t>Play Ground Gate</t>
  </si>
  <si>
    <t>Mattiing for Recycling Area</t>
  </si>
  <si>
    <t>Noticeboard</t>
  </si>
  <si>
    <t>Heath Gate</t>
  </si>
  <si>
    <t>Audio Visual Equipment</t>
  </si>
  <si>
    <t>Defibrillator</t>
  </si>
  <si>
    <t>Marquee</t>
  </si>
  <si>
    <t>Lenovo Laptop</t>
  </si>
  <si>
    <t>Retriever Dog Sack Dispenser</t>
  </si>
  <si>
    <t xml:space="preserve">Dog Waste Bins &amp; Fixings </t>
  </si>
  <si>
    <t>Behind Heath Road (Green)</t>
  </si>
  <si>
    <t>Location/Custodian</t>
  </si>
  <si>
    <t>£</t>
  </si>
  <si>
    <t xml:space="preserve">Disposals During Year </t>
  </si>
  <si>
    <t xml:space="preserve">Additions During Year </t>
  </si>
  <si>
    <t xml:space="preserve">Cost Price </t>
  </si>
  <si>
    <t>Disposal Cost</t>
  </si>
  <si>
    <t>Dog Bin</t>
  </si>
  <si>
    <t xml:space="preserve">Dog Bin </t>
  </si>
  <si>
    <t xml:space="preserve">Lawn Mower </t>
  </si>
  <si>
    <t>50 Litre Dog Bin and Fixings</t>
  </si>
  <si>
    <t xml:space="preserve">Play Area Surfacing </t>
  </si>
  <si>
    <t>Bench</t>
  </si>
  <si>
    <t>Grit Bin</t>
  </si>
  <si>
    <t>Green at Lime Tree Close</t>
  </si>
  <si>
    <t>Lime Tree Close</t>
  </si>
  <si>
    <t>Cllr Andrew Pearson</t>
  </si>
  <si>
    <t>Play Park The Green</t>
  </si>
  <si>
    <t>Lime Tree Close Green</t>
  </si>
  <si>
    <t>The Heath</t>
  </si>
  <si>
    <t>Hessett &amp; Beyton Village Hall</t>
  </si>
  <si>
    <t>Clerk Michelle Fisher</t>
  </si>
  <si>
    <t>Total Disposals</t>
  </si>
  <si>
    <t>Total Additions</t>
  </si>
  <si>
    <t>Total Fixed Assets</t>
  </si>
  <si>
    <t>Net Change</t>
  </si>
  <si>
    <t>Fixed Assets Count</t>
  </si>
  <si>
    <t>Hesset Parish Council Reserves as at year 31/03/2025</t>
  </si>
  <si>
    <t>Asset Replacement Reserve</t>
  </si>
  <si>
    <t xml:space="preserve">CIL - to be spent according to CIL guideline </t>
  </si>
  <si>
    <t>Clerk Salary</t>
  </si>
  <si>
    <t>Election Reserve</t>
  </si>
  <si>
    <t xml:space="preserve">General Reserve </t>
  </si>
  <si>
    <t>ICO</t>
  </si>
  <si>
    <t xml:space="preserve">Training </t>
  </si>
  <si>
    <t xml:space="preserve">Opening Balance </t>
  </si>
  <si>
    <t xml:space="preserve">Receipts </t>
  </si>
  <si>
    <t>Transfers</t>
  </si>
  <si>
    <t>Other Receipts</t>
  </si>
  <si>
    <t>Payments</t>
  </si>
  <si>
    <t xml:space="preserve">Unpresented </t>
  </si>
  <si>
    <t xml:space="preserve">Closing Balance </t>
  </si>
  <si>
    <t xml:space="preserve">     </t>
  </si>
  <si>
    <t xml:space="preserve">Transfers    </t>
  </si>
  <si>
    <t xml:space="preserve">Earmarked Reserves </t>
  </si>
  <si>
    <t>Precept 2025</t>
  </si>
  <si>
    <t>Represented by:</t>
  </si>
  <si>
    <t>Bank a/c Community</t>
  </si>
  <si>
    <t xml:space="preserve">Bank a/c Premium </t>
  </si>
  <si>
    <t xml:space="preserve">Income in Year </t>
  </si>
  <si>
    <t>Expenses</t>
  </si>
  <si>
    <t xml:space="preserve">Balance </t>
  </si>
  <si>
    <t>ICO Registration</t>
  </si>
  <si>
    <t>BUDGET 2025-2026</t>
  </si>
  <si>
    <t xml:space="preserve">CODE </t>
  </si>
  <si>
    <t xml:space="preserve">TITLE </t>
  </si>
  <si>
    <t>2024-2025</t>
  </si>
  <si>
    <t>MAR-APR</t>
  </si>
  <si>
    <t>ADMINISTRATION</t>
  </si>
  <si>
    <t>HALL HIRE</t>
  </si>
  <si>
    <t>MILEAGE</t>
  </si>
  <si>
    <t>SUBSCRIPTIONS</t>
  </si>
  <si>
    <t xml:space="preserve">STATIONERY </t>
  </si>
  <si>
    <t>TRAINING</t>
  </si>
  <si>
    <t>AUDIT</t>
  </si>
  <si>
    <t>INSURANCE</t>
  </si>
  <si>
    <t>VAT EXPENDITURE</t>
  </si>
  <si>
    <t xml:space="preserve">CHAIR'S EXPENSES </t>
  </si>
  <si>
    <t>CLERKS' REIMBURSEMENTS</t>
  </si>
  <si>
    <t>ELECTION</t>
  </si>
  <si>
    <t xml:space="preserve">CLERKS OFFICE EXPENSES </t>
  </si>
  <si>
    <t xml:space="preserve">SERVICES/ ACTIVITIES </t>
  </si>
  <si>
    <t>BIN EMPTYING</t>
  </si>
  <si>
    <t xml:space="preserve">ENVIROMENTAL MAINTENANCE </t>
  </si>
  <si>
    <t xml:space="preserve">ALLOTMENTS MAINTENANCE </t>
  </si>
  <si>
    <t>GRASS CUTTING</t>
  </si>
  <si>
    <t>ANNUAL PLAYGROUND PARK INSPECTION</t>
  </si>
  <si>
    <t xml:space="preserve">MISC PARISH MAINTENANCE </t>
  </si>
  <si>
    <t xml:space="preserve">ASSET REPLACEMENT </t>
  </si>
  <si>
    <t xml:space="preserve">CHARITIES/ GRANTS </t>
  </si>
  <si>
    <t xml:space="preserve">RESERVES </t>
  </si>
  <si>
    <t xml:space="preserve">CONTRIBUTION TO GENERAL RESERVES </t>
  </si>
  <si>
    <t xml:space="preserve">BUDGET </t>
  </si>
  <si>
    <t xml:space="preserve">ACTUAL </t>
  </si>
  <si>
    <t>MAR</t>
  </si>
  <si>
    <t>APR</t>
  </si>
  <si>
    <t>AUG</t>
  </si>
  <si>
    <t>SEP</t>
  </si>
  <si>
    <t>JUN</t>
  </si>
  <si>
    <t>JUL</t>
  </si>
  <si>
    <t>OCT</t>
  </si>
  <si>
    <t>NOV</t>
  </si>
  <si>
    <t>DEC</t>
  </si>
  <si>
    <t>JAN</t>
  </si>
  <si>
    <t>FEB</t>
  </si>
  <si>
    <t>….....................…............................................................................................FORECAST….......................................................................................................................</t>
  </si>
  <si>
    <t xml:space="preserve">TOTAL </t>
  </si>
  <si>
    <t xml:space="preserve">VARIANCE </t>
  </si>
  <si>
    <t xml:space="preserve">PROPOSED BUDGET </t>
  </si>
  <si>
    <t>SUB TOTAL</t>
  </si>
  <si>
    <t>TOTAL</t>
  </si>
  <si>
    <t>STAFF COSTS</t>
  </si>
  <si>
    <t>Q1</t>
  </si>
  <si>
    <t>Q2</t>
  </si>
  <si>
    <t>Q3</t>
  </si>
  <si>
    <t>Q4</t>
  </si>
  <si>
    <t xml:space="preserve">MAY </t>
  </si>
  <si>
    <t>SUNDRY</t>
  </si>
  <si>
    <t>-</t>
  </si>
  <si>
    <t>HESSETT PARISH COUNCIL BANK RECONCILATION 31 MARCH 2025</t>
  </si>
  <si>
    <t>Community Account</t>
  </si>
  <si>
    <t>Premium Account</t>
  </si>
  <si>
    <t>Add Receipts</t>
  </si>
  <si>
    <t xml:space="preserve">Less Payments </t>
  </si>
  <si>
    <t xml:space="preserve">Community Account </t>
  </si>
  <si>
    <t xml:space="preserve">Premium Account </t>
  </si>
  <si>
    <t xml:space="preserve">Add back Unpresented </t>
  </si>
  <si>
    <t>Net Balances as at 31/3/25</t>
  </si>
  <si>
    <t>Premium a/c</t>
  </si>
  <si>
    <t xml:space="preserve">Community a/c </t>
  </si>
  <si>
    <t>Bank prem (Plot 30)</t>
  </si>
  <si>
    <t>Bank prem (Plot 16)</t>
  </si>
  <si>
    <t>Bank prem (Plots 17,18 &amp;25)</t>
  </si>
  <si>
    <t>Bank prem ( Plots 23 &amp;24)</t>
  </si>
  <si>
    <t>Bank prem ( Plot 30)</t>
  </si>
  <si>
    <t>Bank prem ( Plots 19 &amp; 20)</t>
  </si>
  <si>
    <t>Bank prem ( Plot 10)</t>
  </si>
  <si>
    <t>Bank prem (Plots 1-4)</t>
  </si>
  <si>
    <t>Bank Prem ( Plots 7 &amp; 8)</t>
  </si>
  <si>
    <t>Bank Prem (Plots 5 &amp; 6)</t>
  </si>
  <si>
    <t>Bank prem ( Plot 12)</t>
  </si>
  <si>
    <t>Bank prem ( Plots 27 &amp; 28)</t>
  </si>
  <si>
    <t>Bank Prem (Plots 31 &amp; 32)</t>
  </si>
  <si>
    <t>Bank prem (Plot 29)</t>
  </si>
  <si>
    <t>Bank prem (Plots 7 &amp; 8)</t>
  </si>
  <si>
    <t>140125/07(d)</t>
  </si>
  <si>
    <t>Limetree Close</t>
  </si>
  <si>
    <t>Hubbards Lane</t>
  </si>
  <si>
    <t>Entrance of Beyton Road</t>
  </si>
  <si>
    <t>Top of Drinkstone Road</t>
  </si>
  <si>
    <t>Heath Close</t>
  </si>
  <si>
    <t>Picnic Bench</t>
  </si>
  <si>
    <t>In situ site 1</t>
  </si>
  <si>
    <t>Heath Road, Allotments &amp; Heath</t>
  </si>
  <si>
    <t>Play Park area, The Green</t>
  </si>
  <si>
    <t>Village sign with Plinth Seats</t>
  </si>
  <si>
    <t>Beyton &amp; Hessett Village Hall</t>
  </si>
  <si>
    <t>Maltings Farm</t>
  </si>
  <si>
    <t>Lime Tree Close (1)</t>
  </si>
  <si>
    <t>280524/10 (C)</t>
  </si>
  <si>
    <t>260324/22 &amp; 280524/10 (C)</t>
  </si>
  <si>
    <t>260324/20</t>
  </si>
  <si>
    <t>Lawn mower petrol</t>
  </si>
  <si>
    <t>260324/16</t>
  </si>
  <si>
    <t>260324/17</t>
  </si>
  <si>
    <t>260324/15</t>
  </si>
  <si>
    <t>280524/10 (B) &amp; (C)</t>
  </si>
  <si>
    <t>230724/07 (B)</t>
  </si>
  <si>
    <t xml:space="preserve">230724/07 (B) </t>
  </si>
  <si>
    <t xml:space="preserve">230724/07 (B) &amp; (C) </t>
  </si>
  <si>
    <t>011024/07 (B)</t>
  </si>
  <si>
    <t>261124/07 €</t>
  </si>
  <si>
    <t>141225/07 (d)</t>
  </si>
  <si>
    <t xml:space="preserve">140125/07 (d) </t>
  </si>
  <si>
    <t>pension</t>
  </si>
  <si>
    <t>200525/11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</si>
</sst>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3" xfId="0" applyFont="1" applyBorder="1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3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0" fillId="0" borderId="4" xfId="0" applyNumberFormat="1" applyBorder="1"/>
    <xf numFmtId="14" fontId="1" fillId="0" borderId="0" xfId="0" applyNumberFormat="1" applyFont="1"/>
    <xf numFmtId="0" fontId="1" fillId="0" borderId="0" xfId="0" applyFont="1" applyAlignment="1">
      <alignment wrapText="1"/>
    </xf>
    <xf numFmtId="164" fontId="0" fillId="0" borderId="6" xfId="0" applyNumberFormat="1" applyBorder="1"/>
    <xf numFmtId="164" fontId="0" fillId="0" borderId="7" xfId="0" applyNumberFormat="1" applyBorder="1"/>
    <xf numFmtId="164" fontId="1" fillId="0" borderId="5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/>
    <xf numFmtId="164" fontId="1" fillId="0" borderId="6" xfId="0" applyNumberFormat="1" applyFont="1" applyBorder="1"/>
    <xf numFmtId="164" fontId="1" fillId="0" borderId="7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1" xfId="0" applyFont="1" applyBorder="1"/>
    <xf numFmtId="164" fontId="1" fillId="0" borderId="3" xfId="0" applyNumberFormat="1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0" fillId="2" borderId="10" xfId="0" applyFill="1" applyBorder="1"/>
    <xf numFmtId="164" fontId="0" fillId="0" borderId="10" xfId="0" applyNumberFormat="1" applyBorder="1"/>
    <xf numFmtId="0" fontId="0" fillId="0" borderId="10" xfId="0" applyBorder="1"/>
    <xf numFmtId="0" fontId="2" fillId="0" borderId="10" xfId="0" applyFont="1" applyBorder="1"/>
    <xf numFmtId="164" fontId="2" fillId="0" borderId="10" xfId="0" applyNumberFormat="1" applyFont="1" applyBorder="1"/>
    <xf numFmtId="164" fontId="0" fillId="0" borderId="9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8">
    <dxf>
      <numFmt numFmtId="164" formatCode="_(&quot;£&quot;* #,##0.00_);_(&quot;£&quot;* \(#,##0.00\);_(&quot;£&quot;* &quot;-&quot;??_);_(@_)"/>
    </dxf>
    <dxf>
      <numFmt numFmtId="164" formatCode="_(&quot;£&quot;* #,##0.00_);_(&quot;£&quot;* \(#,##0.00\);_(&quot;£&quot;* &quot;-&quot;??_);_(@_)"/>
    </dxf>
    <dxf>
      <numFmt numFmtId="164" formatCode="_(&quot;£&quot;* #,##0.00_);_(&quot;£&quot;* \(#,##0.00\);_(&quot;£&quot;* &quot;-&quot;??_);_(@_)"/>
    </dxf>
    <dxf>
      <numFmt numFmtId="164" formatCode="_(&quot;£&quot;* #,##0.00_);_(&quot;£&quot;* \(#,##0.00\);_(&quot;£&quot;* &quot;-&quot;??_);_(@_)"/>
    </dxf>
    <dxf>
      <numFmt numFmtId="164" formatCode="_(&quot;£&quot;* #,##0.00_);_(&quot;£&quot;* \(#,##0.00\);_(&quot;£&quot;* &quot;-&quot;??_);_(@_)"/>
    </dxf>
    <dxf>
      <numFmt numFmtId="164" formatCode="_(&quot;£&quot;* #,##0.00_);_(&quot;£&quot;* \(#,##0.00\);_(&quot;£&quot;* &quot;-&quot;??_);_(@_)"/>
    </dxf>
    <dxf>
      <numFmt numFmtId="164" formatCode="_(&quot;£&quot;* #,##0.00_);_(&quot;£&quot;* \(#,##0.00\);_(&quot;£&quot;* &quot;-&quot;??_);_(@_)"/>
    </dxf>
    <dxf>
      <numFmt numFmtId="164" formatCode="_(&quot;£&quot;* #,##0.00_);_(&quot;£&quot;* \(#,##0.00\);_(&quot;£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chelle Fisher" id="{AFA74EA7-938D-E540-BC52-71B76AD22CC7}" userId="0d316418c758e181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04EBD1-18A1-EE46-97C4-F6B635053AD9}" name="Table1" displayName="Table1" ref="A2:I13" totalsRowShown="0">
  <autoFilter ref="A2:I13" xr:uid="{0604EBD1-18A1-EE46-97C4-F6B635053AD9}"/>
  <tableColumns count="9">
    <tableColumn id="1" xr3:uid="{964CB04F-C2C1-8145-8A8E-BF2AAA062209}" name="     "/>
    <tableColumn id="2" xr3:uid="{40DB2246-32DA-0240-B360-54281B2C385B}" name="Opening Balance " dataDxfId="7"/>
    <tableColumn id="3" xr3:uid="{3D2D0E89-A461-9241-B5B0-5176BD4C6ADA}" name="Receipts " dataDxfId="6">
      <calculatedColumnFormula>Receipts!B14</calculatedColumnFormula>
    </tableColumn>
    <tableColumn id="4" xr3:uid="{F4528887-8DC9-9745-94D7-9D1255B6E690}" name="Transfers" dataDxfId="5"/>
    <tableColumn id="5" xr3:uid="{7B2CAB4A-9FE1-1B48-A469-C084C3DC369E}" name="Other Receipts" dataDxfId="4"/>
    <tableColumn id="6" xr3:uid="{0F88CAA8-B54C-994C-97EF-461A51772EB0}" name="Payments" dataDxfId="3"/>
    <tableColumn id="7" xr3:uid="{B5472893-1B87-754C-975C-8EC492333561}" name="Transfers    " dataDxfId="2"/>
    <tableColumn id="8" xr3:uid="{A762963B-A5D4-F142-8018-FB5BBFE6F8ED}" name="Unpresented " dataDxfId="1"/>
    <tableColumn id="9" xr3:uid="{E1D4FBF5-8B0A-2843-BB25-1EA9A755122A}" name="Closing Balance 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B11" dT="2025-04-25T23:01:17.87" personId="{AFA74EA7-938D-E540-BC52-71B76AD22CC7}" id="{0CD7F1C9-52EE-384D-9ADE-8353380ED36B}">
    <text>Payments in arrears
for this day</text>
  </threadedComment>
  <threadedComment ref="J30" dT="2025-04-25T23:01:17.87" personId="{AFA74EA7-938D-E540-BC52-71B76AD22CC7}" id="{CBCD8834-F0D2-9745-95B4-0CDD16FDF1B1}">
    <text>Payments in arrears
for this day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1BD8-29AC-DB4A-B1E8-B974683D2DC8}">
  <sheetPr>
    <pageSetUpPr fitToPage="1"/>
  </sheetPr>
  <dimension ref="A1:DQ179"/>
  <sheetViews>
    <sheetView tabSelected="1" zoomScale="67" zoomScaleNormal="67" workbookViewId="0">
      <selection activeCell="J53" sqref="J53"/>
    </sheetView>
  </sheetViews>
  <sheetFormatPr defaultColWidth="11.19921875" defaultRowHeight="15.6" x14ac:dyDescent="0.3"/>
  <cols>
    <col min="1" max="1" width="12.69921875" bestFit="1" customWidth="1"/>
    <col min="2" max="2" width="16" bestFit="1" customWidth="1"/>
    <col min="5" max="5" width="12.5" customWidth="1"/>
    <col min="6" max="6" width="12.69921875" bestFit="1" customWidth="1"/>
    <col min="7" max="7" width="21.5" bestFit="1" customWidth="1"/>
    <col min="8" max="8" width="23.19921875" bestFit="1" customWidth="1"/>
    <col min="10" max="10" width="13" customWidth="1"/>
    <col min="12" max="12" width="12.69921875" bestFit="1" customWidth="1"/>
    <col min="13" max="13" width="25.296875" bestFit="1" customWidth="1"/>
    <col min="16" max="16" width="12.796875" customWidth="1"/>
    <col min="17" max="17" width="12.69921875" bestFit="1" customWidth="1"/>
    <col min="21" max="21" width="12.296875" customWidth="1"/>
    <col min="24" max="24" width="12.69921875" customWidth="1"/>
    <col min="25" max="25" width="33.19921875" bestFit="1" customWidth="1"/>
    <col min="26" max="26" width="22" bestFit="1" customWidth="1"/>
    <col min="28" max="28" width="11.796875" customWidth="1"/>
    <col min="29" max="29" width="11.296875" bestFit="1" customWidth="1"/>
    <col min="33" max="33" width="12" customWidth="1"/>
    <col min="35" max="35" width="12.69921875" bestFit="1" customWidth="1"/>
    <col min="36" max="36" width="26" bestFit="1" customWidth="1"/>
    <col min="39" max="39" width="11.5" customWidth="1"/>
    <col min="44" max="44" width="12.69921875" customWidth="1"/>
    <col min="46" max="46" width="12.69921875" bestFit="1" customWidth="1"/>
    <col min="62" max="62" width="12.69921875" bestFit="1" customWidth="1"/>
    <col min="63" max="63" width="30" bestFit="1" customWidth="1"/>
    <col min="68" max="68" width="12.69921875" bestFit="1" customWidth="1"/>
    <col min="69" max="69" width="25.5" bestFit="1" customWidth="1"/>
    <col min="73" max="73" width="11.69921875" bestFit="1" customWidth="1"/>
    <col min="79" max="79" width="12.69921875" bestFit="1" customWidth="1"/>
    <col min="80" max="80" width="24.19921875" bestFit="1" customWidth="1"/>
    <col min="84" max="84" width="11.296875" bestFit="1" customWidth="1"/>
    <col min="88" max="88" width="13.296875" customWidth="1"/>
    <col min="90" max="90" width="12.69921875" bestFit="1" customWidth="1"/>
    <col min="91" max="91" width="28.69921875" bestFit="1" customWidth="1"/>
    <col min="94" max="94" width="11.19921875" bestFit="1" customWidth="1"/>
    <col min="95" max="95" width="11.796875" bestFit="1" customWidth="1"/>
    <col min="96" max="96" width="16.296875" bestFit="1" customWidth="1"/>
    <col min="99" max="99" width="13.19921875" customWidth="1"/>
    <col min="101" max="101" width="12.69921875" bestFit="1" customWidth="1"/>
    <col min="105" max="105" width="12.19921875" customWidth="1"/>
    <col min="106" max="106" width="12.69921875" bestFit="1" customWidth="1"/>
    <col min="112" max="112" width="12.69921875" bestFit="1" customWidth="1"/>
    <col min="113" max="113" width="13.796875" bestFit="1" customWidth="1"/>
    <col min="117" max="117" width="14.69921875" customWidth="1"/>
    <col min="118" max="118" width="11.5" bestFit="1" customWidth="1"/>
  </cols>
  <sheetData>
    <row r="1" spans="1:121" ht="16.2" thickBot="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5"/>
      <c r="L1" s="34" t="s">
        <v>6</v>
      </c>
      <c r="M1" s="34"/>
      <c r="N1" s="34"/>
      <c r="O1" s="34"/>
      <c r="P1" s="34"/>
      <c r="Q1" s="34"/>
      <c r="R1" s="34"/>
      <c r="S1" s="34"/>
      <c r="T1" s="34"/>
      <c r="U1" s="34"/>
      <c r="V1" s="5"/>
      <c r="X1" s="34" t="s">
        <v>7</v>
      </c>
      <c r="Y1" s="34"/>
      <c r="Z1" s="34"/>
      <c r="AA1" s="34"/>
      <c r="AB1" s="34"/>
      <c r="AC1" s="34"/>
      <c r="AD1" s="34"/>
      <c r="AE1" s="34"/>
      <c r="AF1" s="34"/>
      <c r="AG1" s="34"/>
      <c r="AI1" s="34" t="s">
        <v>10</v>
      </c>
      <c r="AJ1" s="34"/>
      <c r="AK1" s="34"/>
      <c r="AL1" s="34"/>
      <c r="AM1" s="34"/>
      <c r="AN1" s="34"/>
      <c r="AO1" s="34"/>
      <c r="AP1" s="34"/>
      <c r="AQ1" s="34"/>
      <c r="AR1" s="34"/>
      <c r="AT1" s="33" t="s">
        <v>13</v>
      </c>
      <c r="AU1" s="33"/>
      <c r="AV1" s="33"/>
      <c r="AW1" s="33"/>
      <c r="AX1" s="33"/>
      <c r="AY1" s="33"/>
      <c r="AZ1" s="33"/>
      <c r="BA1" s="33"/>
      <c r="BB1" s="33"/>
      <c r="BC1" s="33"/>
      <c r="BE1" s="33" t="s">
        <v>16</v>
      </c>
      <c r="BF1" s="33"/>
      <c r="BG1" s="33"/>
      <c r="BH1" s="33"/>
      <c r="BI1" s="33"/>
      <c r="BJ1" s="33"/>
      <c r="BK1" s="33"/>
      <c r="BL1" s="33"/>
      <c r="BM1" s="33"/>
      <c r="BN1" s="33"/>
      <c r="BP1" s="33" t="s">
        <v>19</v>
      </c>
      <c r="BQ1" s="33"/>
      <c r="BR1" s="33"/>
      <c r="BS1" s="33"/>
      <c r="BT1" s="33"/>
      <c r="BU1" s="33"/>
      <c r="BV1" s="33"/>
      <c r="BW1" s="33"/>
      <c r="BX1" s="33"/>
      <c r="BY1" s="33"/>
      <c r="CA1" s="33" t="s">
        <v>21</v>
      </c>
      <c r="CB1" s="33"/>
      <c r="CC1" s="33"/>
      <c r="CD1" s="33"/>
      <c r="CE1" s="33"/>
      <c r="CF1" s="33"/>
      <c r="CG1" s="33"/>
      <c r="CH1" s="33"/>
      <c r="CI1" s="33"/>
      <c r="CJ1" s="33"/>
      <c r="CL1" s="33" t="s">
        <v>201</v>
      </c>
      <c r="CM1" s="33"/>
      <c r="CN1" s="33"/>
      <c r="CO1" s="33"/>
      <c r="CP1" s="33"/>
      <c r="CQ1" s="33"/>
      <c r="CR1" s="33"/>
      <c r="CS1" s="33"/>
      <c r="CT1" s="33"/>
      <c r="CU1" s="33"/>
      <c r="CW1" s="33" t="s">
        <v>35</v>
      </c>
      <c r="CX1" s="33"/>
      <c r="CY1" s="33"/>
      <c r="CZ1" s="33"/>
      <c r="DA1" s="33"/>
      <c r="DB1" s="33"/>
      <c r="DC1" s="33"/>
      <c r="DD1" s="33"/>
      <c r="DE1" s="33"/>
      <c r="DF1" s="33"/>
      <c r="DH1" s="33" t="s">
        <v>62</v>
      </c>
      <c r="DI1" s="33"/>
      <c r="DJ1" s="33"/>
      <c r="DK1" s="33"/>
      <c r="DL1" s="33"/>
      <c r="DM1" s="33"/>
      <c r="DN1" s="33"/>
      <c r="DO1" s="33"/>
      <c r="DP1" s="33"/>
      <c r="DQ1" s="33"/>
    </row>
    <row r="2" spans="1:121" x14ac:dyDescent="0.3">
      <c r="A2" t="s">
        <v>1</v>
      </c>
      <c r="B2" t="s">
        <v>2</v>
      </c>
      <c r="C2" t="s">
        <v>3</v>
      </c>
      <c r="D2" t="s">
        <v>4</v>
      </c>
      <c r="E2" s="1" t="s">
        <v>5</v>
      </c>
      <c r="F2" s="2" t="s">
        <v>1</v>
      </c>
      <c r="G2" t="s">
        <v>2</v>
      </c>
      <c r="H2" t="s">
        <v>3</v>
      </c>
      <c r="I2" t="s">
        <v>4</v>
      </c>
      <c r="J2" t="s">
        <v>5</v>
      </c>
      <c r="L2" t="s">
        <v>1</v>
      </c>
      <c r="M2" t="s">
        <v>2</v>
      </c>
      <c r="N2" t="s">
        <v>3</v>
      </c>
      <c r="O2" t="s">
        <v>4</v>
      </c>
      <c r="P2" s="1" t="s">
        <v>5</v>
      </c>
      <c r="Q2" s="2" t="s">
        <v>1</v>
      </c>
      <c r="R2" t="s">
        <v>2</v>
      </c>
      <c r="S2" t="s">
        <v>3</v>
      </c>
      <c r="T2" t="s">
        <v>4</v>
      </c>
      <c r="U2" t="s">
        <v>5</v>
      </c>
      <c r="X2" t="s">
        <v>1</v>
      </c>
      <c r="Y2" t="s">
        <v>2</v>
      </c>
      <c r="Z2" t="s">
        <v>3</v>
      </c>
      <c r="AA2" t="s">
        <v>4</v>
      </c>
      <c r="AB2" s="1" t="s">
        <v>5</v>
      </c>
      <c r="AC2" s="2" t="s">
        <v>1</v>
      </c>
      <c r="AD2" t="s">
        <v>2</v>
      </c>
      <c r="AE2" t="s">
        <v>3</v>
      </c>
      <c r="AF2" t="s">
        <v>4</v>
      </c>
      <c r="AG2" t="s">
        <v>5</v>
      </c>
      <c r="AI2" t="s">
        <v>1</v>
      </c>
      <c r="AJ2" t="s">
        <v>2</v>
      </c>
      <c r="AK2" t="s">
        <v>3</v>
      </c>
      <c r="AL2" t="s">
        <v>4</v>
      </c>
      <c r="AM2" s="1" t="s">
        <v>5</v>
      </c>
      <c r="AN2" s="2" t="s">
        <v>1</v>
      </c>
      <c r="AO2" t="s">
        <v>2</v>
      </c>
      <c r="AP2" t="s">
        <v>3</v>
      </c>
      <c r="AQ2" t="s">
        <v>4</v>
      </c>
      <c r="AR2" t="s">
        <v>5</v>
      </c>
      <c r="AT2" s="3" t="s">
        <v>1</v>
      </c>
      <c r="AU2" s="3" t="s">
        <v>2</v>
      </c>
      <c r="AV2" s="3" t="s">
        <v>3</v>
      </c>
      <c r="AW2" s="3" t="s">
        <v>4</v>
      </c>
      <c r="AX2" s="4" t="s">
        <v>5</v>
      </c>
      <c r="AY2" s="4" t="s">
        <v>1</v>
      </c>
      <c r="AZ2" s="3" t="s">
        <v>2</v>
      </c>
      <c r="BA2" s="3" t="s">
        <v>3</v>
      </c>
      <c r="BB2" s="3" t="s">
        <v>4</v>
      </c>
      <c r="BC2" s="3" t="s">
        <v>5</v>
      </c>
      <c r="BE2" s="3" t="s">
        <v>1</v>
      </c>
      <c r="BF2" s="3" t="s">
        <v>2</v>
      </c>
      <c r="BG2" s="3" t="s">
        <v>3</v>
      </c>
      <c r="BH2" s="3" t="s">
        <v>4</v>
      </c>
      <c r="BI2" s="4" t="s">
        <v>5</v>
      </c>
      <c r="BJ2" s="4" t="s">
        <v>1</v>
      </c>
      <c r="BK2" s="3" t="s">
        <v>2</v>
      </c>
      <c r="BL2" s="3" t="s">
        <v>3</v>
      </c>
      <c r="BM2" s="3" t="s">
        <v>4</v>
      </c>
      <c r="BN2" s="3" t="s">
        <v>5</v>
      </c>
      <c r="BP2" s="3" t="s">
        <v>1</v>
      </c>
      <c r="BQ2" s="3" t="s">
        <v>2</v>
      </c>
      <c r="BR2" s="3" t="s">
        <v>3</v>
      </c>
      <c r="BS2" s="3" t="s">
        <v>4</v>
      </c>
      <c r="BT2" s="4" t="s">
        <v>5</v>
      </c>
      <c r="BU2" s="4" t="s">
        <v>1</v>
      </c>
      <c r="BV2" s="3" t="s">
        <v>2</v>
      </c>
      <c r="BW2" s="3" t="s">
        <v>3</v>
      </c>
      <c r="BX2" s="3" t="s">
        <v>4</v>
      </c>
      <c r="BY2" s="3" t="s">
        <v>5</v>
      </c>
      <c r="CA2" s="3" t="s">
        <v>1</v>
      </c>
      <c r="CB2" s="3" t="s">
        <v>2</v>
      </c>
      <c r="CC2" s="3" t="s">
        <v>3</v>
      </c>
      <c r="CD2" s="3" t="s">
        <v>4</v>
      </c>
      <c r="CE2" s="4" t="s">
        <v>5</v>
      </c>
      <c r="CF2" s="4" t="s">
        <v>1</v>
      </c>
      <c r="CG2" s="3" t="s">
        <v>2</v>
      </c>
      <c r="CH2" s="3" t="s">
        <v>3</v>
      </c>
      <c r="CI2" s="3" t="s">
        <v>4</v>
      </c>
      <c r="CJ2" s="3" t="s">
        <v>5</v>
      </c>
      <c r="CL2" s="3" t="s">
        <v>1</v>
      </c>
      <c r="CM2" s="3" t="s">
        <v>2</v>
      </c>
      <c r="CN2" s="3" t="s">
        <v>3</v>
      </c>
      <c r="CO2" s="3" t="s">
        <v>4</v>
      </c>
      <c r="CP2" s="4" t="s">
        <v>5</v>
      </c>
      <c r="CQ2" s="4" t="s">
        <v>1</v>
      </c>
      <c r="CR2" s="3" t="s">
        <v>2</v>
      </c>
      <c r="CS2" s="3" t="s">
        <v>3</v>
      </c>
      <c r="CT2" s="3" t="s">
        <v>4</v>
      </c>
      <c r="CU2" s="3" t="s">
        <v>5</v>
      </c>
      <c r="CW2" s="3" t="s">
        <v>1</v>
      </c>
      <c r="CX2" s="3" t="s">
        <v>2</v>
      </c>
      <c r="CY2" s="3" t="s">
        <v>3</v>
      </c>
      <c r="CZ2" s="3" t="s">
        <v>4</v>
      </c>
      <c r="DA2" s="4" t="s">
        <v>5</v>
      </c>
      <c r="DB2" s="4" t="s">
        <v>1</v>
      </c>
      <c r="DC2" s="3" t="s">
        <v>2</v>
      </c>
      <c r="DD2" s="3" t="s">
        <v>3</v>
      </c>
      <c r="DE2" s="3" t="s">
        <v>4</v>
      </c>
      <c r="DF2" s="3" t="s">
        <v>5</v>
      </c>
      <c r="DH2" s="3" t="s">
        <v>1</v>
      </c>
      <c r="DI2" s="3" t="s">
        <v>2</v>
      </c>
      <c r="DJ2" s="3" t="s">
        <v>3</v>
      </c>
      <c r="DK2" s="3" t="s">
        <v>4</v>
      </c>
      <c r="DL2" s="4" t="s">
        <v>5</v>
      </c>
      <c r="DM2" s="4" t="s">
        <v>1</v>
      </c>
      <c r="DN2" s="3" t="s">
        <v>2</v>
      </c>
      <c r="DO2" s="3" t="s">
        <v>3</v>
      </c>
      <c r="DP2" s="3" t="s">
        <v>4</v>
      </c>
      <c r="DQ2" s="3" t="s">
        <v>5</v>
      </c>
    </row>
    <row r="3" spans="1:121" x14ac:dyDescent="0.3">
      <c r="A3" s="6">
        <v>45383</v>
      </c>
      <c r="B3" t="s">
        <v>24</v>
      </c>
      <c r="E3" s="7">
        <v>4422.8999999999996</v>
      </c>
      <c r="F3" s="6">
        <v>45384</v>
      </c>
      <c r="G3" t="s">
        <v>182</v>
      </c>
      <c r="I3" t="s">
        <v>299</v>
      </c>
      <c r="J3" s="9">
        <v>80</v>
      </c>
      <c r="L3" s="11">
        <v>45383</v>
      </c>
      <c r="M3" s="3" t="s">
        <v>24</v>
      </c>
      <c r="N3" s="3"/>
      <c r="O3" s="3"/>
      <c r="P3" s="4">
        <v>17118.43</v>
      </c>
      <c r="Q3" s="6">
        <v>45624</v>
      </c>
      <c r="R3" t="s">
        <v>70</v>
      </c>
      <c r="U3">
        <v>2000</v>
      </c>
      <c r="X3" s="6">
        <v>45391</v>
      </c>
      <c r="Y3" t="s">
        <v>31</v>
      </c>
      <c r="AB3" s="2">
        <v>344.4</v>
      </c>
      <c r="AI3" s="6">
        <v>45624</v>
      </c>
      <c r="AJ3" t="s">
        <v>31</v>
      </c>
      <c r="AK3">
        <v>2651</v>
      </c>
      <c r="AM3" s="2">
        <v>2310</v>
      </c>
      <c r="AT3" s="6">
        <v>45581</v>
      </c>
      <c r="AU3" t="s">
        <v>31</v>
      </c>
      <c r="AV3" t="s">
        <v>47</v>
      </c>
      <c r="AX3" s="9">
        <v>120</v>
      </c>
      <c r="AY3" s="3"/>
      <c r="AZ3" s="3"/>
      <c r="BA3" s="3"/>
      <c r="BB3" s="3"/>
      <c r="BC3" s="3"/>
      <c r="BE3" s="3"/>
      <c r="BF3" s="3"/>
      <c r="BG3" s="3"/>
      <c r="BH3" s="3"/>
      <c r="BI3" s="4"/>
      <c r="BJ3" s="3"/>
      <c r="BK3" s="3"/>
      <c r="BL3" s="3"/>
      <c r="BM3" s="3"/>
      <c r="BN3" s="3"/>
      <c r="BP3" s="3"/>
      <c r="BQ3" s="3"/>
      <c r="BR3" s="3"/>
      <c r="BS3" s="3"/>
      <c r="BT3" s="4"/>
      <c r="BU3" s="11">
        <v>45746</v>
      </c>
      <c r="BV3" s="3" t="s">
        <v>95</v>
      </c>
      <c r="BW3" s="3"/>
      <c r="BX3" s="3"/>
      <c r="BY3" s="3">
        <v>205.15</v>
      </c>
      <c r="CA3" s="11">
        <v>45746</v>
      </c>
      <c r="CB3" s="3" t="s">
        <v>96</v>
      </c>
      <c r="CC3" s="3"/>
      <c r="CD3" s="3"/>
      <c r="CE3" s="4">
        <v>205.15</v>
      </c>
      <c r="CF3" s="11"/>
      <c r="CG3" s="3"/>
      <c r="CH3" s="3"/>
      <c r="CI3" s="3"/>
      <c r="CJ3" s="3"/>
      <c r="CL3" s="11">
        <v>45384</v>
      </c>
      <c r="CM3" s="3" t="s">
        <v>28</v>
      </c>
      <c r="CN3" s="3"/>
      <c r="CO3" s="3"/>
      <c r="CP3" s="4">
        <v>80</v>
      </c>
      <c r="CQ3" s="3"/>
      <c r="CR3" s="3"/>
      <c r="CS3" s="3"/>
      <c r="CT3" s="3"/>
      <c r="CU3" s="3"/>
      <c r="CW3" s="11"/>
      <c r="CX3" s="3"/>
      <c r="CY3" s="3"/>
      <c r="CZ3" s="3"/>
      <c r="DA3" s="4"/>
      <c r="DB3" s="11">
        <v>45446</v>
      </c>
      <c r="DC3" s="3" t="s">
        <v>31</v>
      </c>
      <c r="DD3" s="3"/>
      <c r="DE3" s="3"/>
      <c r="DF3" s="3">
        <v>16.12</v>
      </c>
      <c r="DH3" s="11">
        <v>45673</v>
      </c>
      <c r="DI3" s="3" t="s">
        <v>63</v>
      </c>
      <c r="DJ3" s="3" t="s">
        <v>61</v>
      </c>
      <c r="DK3" s="3"/>
      <c r="DL3" s="4">
        <v>745.61</v>
      </c>
      <c r="DM3" s="11"/>
      <c r="DN3" s="3"/>
      <c r="DO3" s="3"/>
      <c r="DP3" s="3"/>
      <c r="DQ3" s="3"/>
    </row>
    <row r="4" spans="1:121" x14ac:dyDescent="0.3">
      <c r="A4" s="6">
        <v>45390</v>
      </c>
      <c r="B4" t="s">
        <v>29</v>
      </c>
      <c r="E4" s="7">
        <v>10</v>
      </c>
      <c r="F4" s="6">
        <v>45391</v>
      </c>
      <c r="G4" t="s">
        <v>30</v>
      </c>
      <c r="I4" t="s">
        <v>304</v>
      </c>
      <c r="J4" s="9">
        <v>344.4</v>
      </c>
      <c r="L4" s="6">
        <v>45384</v>
      </c>
      <c r="M4" t="s">
        <v>75</v>
      </c>
      <c r="P4" s="2">
        <v>1791.36</v>
      </c>
      <c r="Q4" s="6">
        <v>45624</v>
      </c>
      <c r="R4" t="s">
        <v>71</v>
      </c>
      <c r="U4">
        <v>1400</v>
      </c>
      <c r="X4" s="6">
        <v>45460</v>
      </c>
      <c r="Y4" t="s">
        <v>31</v>
      </c>
      <c r="AB4" s="2">
        <v>344.4</v>
      </c>
      <c r="AM4" s="2"/>
      <c r="AT4" s="3"/>
      <c r="AU4" s="3"/>
      <c r="AV4" s="3"/>
      <c r="AW4" s="3"/>
      <c r="AX4" s="4"/>
      <c r="AY4" s="3"/>
      <c r="AZ4" s="3"/>
      <c r="BA4" s="3"/>
      <c r="BB4" s="3"/>
      <c r="BC4" s="3"/>
      <c r="BE4" s="3"/>
      <c r="BF4" s="3"/>
      <c r="BG4" s="3"/>
      <c r="BH4" s="3"/>
      <c r="BI4" s="4"/>
      <c r="BJ4" s="3"/>
      <c r="BK4" s="3"/>
      <c r="BL4" s="3"/>
      <c r="BM4" s="3"/>
      <c r="BN4" s="3"/>
      <c r="BP4" s="3"/>
      <c r="BQ4" s="3"/>
      <c r="BR4" s="3"/>
      <c r="BS4" s="3"/>
      <c r="BT4" s="4"/>
      <c r="BU4" s="3"/>
      <c r="BV4" s="3"/>
      <c r="BW4" s="3"/>
      <c r="BX4" s="3"/>
      <c r="BY4" s="3"/>
      <c r="CA4" s="3"/>
      <c r="CB4" s="3"/>
      <c r="CC4" s="3"/>
      <c r="CD4" s="3"/>
      <c r="CE4" s="4"/>
      <c r="CF4" s="3"/>
      <c r="CG4" s="3"/>
      <c r="CH4" s="3"/>
      <c r="CI4" s="3"/>
      <c r="CJ4" s="3"/>
      <c r="CL4" s="6">
        <v>45596</v>
      </c>
      <c r="CM4" t="s">
        <v>28</v>
      </c>
      <c r="CN4" t="s">
        <v>48</v>
      </c>
      <c r="CP4" s="9">
        <v>40</v>
      </c>
      <c r="CQ4" s="3"/>
      <c r="CR4" s="3"/>
      <c r="CS4" s="3"/>
      <c r="CT4" s="3"/>
      <c r="CU4" s="3"/>
      <c r="CW4" s="3"/>
      <c r="CX4" s="3"/>
      <c r="CY4" s="3"/>
      <c r="CZ4" s="3"/>
      <c r="DA4" s="4"/>
      <c r="DB4" s="6">
        <v>45537</v>
      </c>
      <c r="DC4" t="s">
        <v>31</v>
      </c>
      <c r="DF4" s="7">
        <v>27.81</v>
      </c>
      <c r="DH4" s="3"/>
      <c r="DI4" s="3"/>
      <c r="DJ4" s="3"/>
      <c r="DK4" s="3"/>
      <c r="DL4" s="4"/>
      <c r="DM4" s="6"/>
      <c r="DQ4" s="7"/>
    </row>
    <row r="5" spans="1:121" x14ac:dyDescent="0.3">
      <c r="A5" s="6">
        <v>45446</v>
      </c>
      <c r="B5" t="s">
        <v>35</v>
      </c>
      <c r="E5" s="7">
        <v>16.12</v>
      </c>
      <c r="F5" s="6">
        <v>45391</v>
      </c>
      <c r="G5" t="s">
        <v>32</v>
      </c>
      <c r="H5" t="s">
        <v>301</v>
      </c>
      <c r="I5" t="s">
        <v>300</v>
      </c>
      <c r="J5" s="9">
        <v>30.84</v>
      </c>
      <c r="L5" s="6">
        <v>45390</v>
      </c>
      <c r="M5" t="s">
        <v>25</v>
      </c>
      <c r="P5" s="2">
        <v>6284.1</v>
      </c>
      <c r="Q5" s="6">
        <v>45624</v>
      </c>
      <c r="R5" t="s">
        <v>72</v>
      </c>
      <c r="U5">
        <v>1251.2</v>
      </c>
      <c r="X5" s="6">
        <v>45477</v>
      </c>
      <c r="Y5" t="s">
        <v>31</v>
      </c>
      <c r="AB5" s="2">
        <v>344.4</v>
      </c>
      <c r="AM5" s="2"/>
      <c r="AT5" s="3"/>
      <c r="AU5" s="3"/>
      <c r="AV5" s="3"/>
      <c r="AW5" s="3"/>
      <c r="AX5" s="4"/>
      <c r="AY5" s="3"/>
      <c r="AZ5" s="3"/>
      <c r="BA5" s="3"/>
      <c r="BB5" s="3"/>
      <c r="BC5" s="3"/>
      <c r="BE5" s="3"/>
      <c r="BF5" s="3"/>
      <c r="BG5" s="3"/>
      <c r="BH5" s="3"/>
      <c r="BI5" s="4"/>
      <c r="BJ5" s="3"/>
      <c r="BK5" s="3"/>
      <c r="BL5" s="3"/>
      <c r="BM5" s="3"/>
      <c r="BN5" s="3"/>
      <c r="BP5" s="3"/>
      <c r="BQ5" s="3"/>
      <c r="BR5" s="3"/>
      <c r="BS5" s="3"/>
      <c r="BT5" s="4"/>
      <c r="BU5" s="3"/>
      <c r="BV5" s="3"/>
      <c r="BW5" s="3"/>
      <c r="BX5" s="3"/>
      <c r="BY5" s="3"/>
      <c r="CA5" s="3"/>
      <c r="CB5" s="3"/>
      <c r="CC5" s="3"/>
      <c r="CD5" s="3"/>
      <c r="CE5" s="4"/>
      <c r="CF5" s="3"/>
      <c r="CG5" s="3"/>
      <c r="CH5" s="3"/>
      <c r="CI5" s="3"/>
      <c r="CJ5" s="3"/>
      <c r="CL5" s="3"/>
      <c r="CM5" s="3"/>
      <c r="CN5" s="3"/>
      <c r="CO5" s="3"/>
      <c r="CP5" s="4"/>
      <c r="CQ5" s="3"/>
      <c r="CR5" s="3"/>
      <c r="CS5" s="3"/>
      <c r="CT5" s="3"/>
      <c r="CU5" s="3"/>
      <c r="CW5" s="3"/>
      <c r="CX5" s="3"/>
      <c r="CY5" s="3"/>
      <c r="CZ5" s="3"/>
      <c r="DA5" s="4"/>
      <c r="DB5" s="11">
        <v>45628</v>
      </c>
      <c r="DC5" s="3" t="s">
        <v>31</v>
      </c>
      <c r="DD5" s="3"/>
      <c r="DE5" s="3"/>
      <c r="DF5" s="3">
        <v>22.27</v>
      </c>
      <c r="DH5" s="3"/>
      <c r="DI5" s="3"/>
      <c r="DJ5" s="3"/>
      <c r="DK5" s="3"/>
      <c r="DL5" s="4"/>
      <c r="DM5" s="11"/>
      <c r="DN5" s="3"/>
      <c r="DO5" s="3"/>
      <c r="DP5" s="3"/>
      <c r="DQ5" s="3"/>
    </row>
    <row r="6" spans="1:121" x14ac:dyDescent="0.3">
      <c r="A6" s="6">
        <v>45460</v>
      </c>
      <c r="B6" t="s">
        <v>49</v>
      </c>
      <c r="E6" s="7">
        <v>6284.1</v>
      </c>
      <c r="F6" s="6">
        <v>45460</v>
      </c>
      <c r="G6" t="s">
        <v>30</v>
      </c>
      <c r="I6" t="s">
        <v>298</v>
      </c>
      <c r="J6" s="9">
        <v>344.4</v>
      </c>
      <c r="L6" s="6">
        <v>45551</v>
      </c>
      <c r="M6" t="s">
        <v>25</v>
      </c>
      <c r="P6" s="2">
        <v>6284.1</v>
      </c>
      <c r="Q6" s="6">
        <v>45673</v>
      </c>
      <c r="R6" t="s">
        <v>31</v>
      </c>
      <c r="U6">
        <v>1500</v>
      </c>
      <c r="X6" s="6">
        <v>45499</v>
      </c>
      <c r="Y6" t="s">
        <v>31</v>
      </c>
      <c r="AB6" s="2">
        <v>688.6</v>
      </c>
      <c r="AM6" s="2"/>
      <c r="AT6" s="3"/>
      <c r="AU6" s="3"/>
      <c r="AV6" s="3"/>
      <c r="AW6" s="3"/>
      <c r="AX6" s="4"/>
      <c r="AY6" s="3"/>
      <c r="AZ6" s="3"/>
      <c r="BA6" s="3"/>
      <c r="BB6" s="3"/>
      <c r="BC6" s="3"/>
      <c r="BE6" s="3"/>
      <c r="BF6" s="3"/>
      <c r="BG6" s="3"/>
      <c r="BH6" s="3"/>
      <c r="BI6" s="4"/>
      <c r="BJ6" s="3"/>
      <c r="BK6" s="3"/>
      <c r="BL6" s="3"/>
      <c r="BM6" s="3"/>
      <c r="BN6" s="3"/>
      <c r="BP6" s="3"/>
      <c r="BQ6" s="3"/>
      <c r="BR6" s="3"/>
      <c r="BS6" s="3"/>
      <c r="BT6" s="4"/>
      <c r="BU6" s="3"/>
      <c r="BV6" s="3"/>
      <c r="BW6" s="3"/>
      <c r="BX6" s="3"/>
      <c r="BY6" s="3"/>
      <c r="CA6" s="3"/>
      <c r="CB6" s="3"/>
      <c r="CC6" s="3"/>
      <c r="CD6" s="3"/>
      <c r="CE6" s="4"/>
      <c r="CF6" s="3"/>
      <c r="CG6" s="3"/>
      <c r="CH6" s="3"/>
      <c r="CI6" s="3"/>
      <c r="CJ6" s="3"/>
      <c r="CL6" s="3"/>
      <c r="CM6" s="3"/>
      <c r="CN6" s="3"/>
      <c r="CO6" s="3"/>
      <c r="CP6" s="4"/>
      <c r="CQ6" s="3"/>
      <c r="CR6" s="3"/>
      <c r="CS6" s="3"/>
      <c r="CT6" s="3"/>
      <c r="CU6" s="3"/>
      <c r="CW6" s="3"/>
      <c r="CX6" s="3"/>
      <c r="CY6" s="3"/>
      <c r="CZ6" s="3"/>
      <c r="DA6" s="4"/>
      <c r="DB6" s="11">
        <v>45719</v>
      </c>
      <c r="DC6" s="3" t="s">
        <v>31</v>
      </c>
      <c r="DD6" s="3"/>
      <c r="DE6" s="3"/>
      <c r="DF6" s="3">
        <v>14.43</v>
      </c>
      <c r="DH6" s="3"/>
      <c r="DI6" s="3"/>
      <c r="DJ6" s="3"/>
      <c r="DK6" s="3"/>
      <c r="DL6" s="4"/>
      <c r="DM6" s="3"/>
      <c r="DN6" s="3"/>
      <c r="DO6" s="3"/>
      <c r="DP6" s="3"/>
      <c r="DQ6" s="3"/>
    </row>
    <row r="7" spans="1:121" x14ac:dyDescent="0.3">
      <c r="A7" s="6">
        <v>45537</v>
      </c>
      <c r="B7" t="s">
        <v>35</v>
      </c>
      <c r="E7" s="7">
        <v>27.81</v>
      </c>
      <c r="F7" s="6">
        <v>45460</v>
      </c>
      <c r="G7" t="s">
        <v>32</v>
      </c>
      <c r="I7" t="s">
        <v>305</v>
      </c>
      <c r="J7" s="9">
        <v>509.99</v>
      </c>
      <c r="L7" s="6">
        <v>45611</v>
      </c>
      <c r="M7" t="s">
        <v>102</v>
      </c>
      <c r="P7" s="2">
        <v>1500</v>
      </c>
      <c r="Q7" s="6">
        <v>45460</v>
      </c>
      <c r="R7" t="s">
        <v>69</v>
      </c>
      <c r="U7">
        <v>6284.1</v>
      </c>
      <c r="X7" s="6">
        <v>45499</v>
      </c>
      <c r="Y7" t="s">
        <v>31</v>
      </c>
      <c r="Z7" t="s">
        <v>42</v>
      </c>
      <c r="AB7" s="7">
        <v>491.85</v>
      </c>
      <c r="AM7" s="2"/>
      <c r="AT7" s="3"/>
      <c r="AU7" s="3"/>
      <c r="AV7" s="3"/>
      <c r="AW7" s="3"/>
      <c r="AX7" s="4"/>
      <c r="AY7" s="3"/>
      <c r="AZ7" s="3"/>
      <c r="BA7" s="3"/>
      <c r="BB7" s="3"/>
      <c r="BC7" s="3"/>
      <c r="BE7" s="3"/>
      <c r="BF7" s="3"/>
      <c r="BG7" s="3"/>
      <c r="BH7" s="3"/>
      <c r="BI7" s="4"/>
      <c r="BJ7" s="3"/>
      <c r="BK7" s="3"/>
      <c r="BL7" s="3"/>
      <c r="BM7" s="3"/>
      <c r="BN7" s="3"/>
      <c r="BP7" s="3"/>
      <c r="BQ7" s="3"/>
      <c r="BR7" s="3"/>
      <c r="BS7" s="3"/>
      <c r="BT7" s="4"/>
      <c r="BU7" s="3"/>
      <c r="BV7" s="3"/>
      <c r="BW7" s="3"/>
      <c r="BX7" s="3"/>
      <c r="BY7" s="3"/>
      <c r="CA7" s="3"/>
      <c r="CB7" s="3"/>
      <c r="CC7" s="3"/>
      <c r="CD7" s="3"/>
      <c r="CE7" s="4"/>
      <c r="CF7" s="3"/>
      <c r="CG7" s="3"/>
      <c r="CH7" s="3"/>
      <c r="CI7" s="3"/>
      <c r="CJ7" s="3"/>
      <c r="CL7" s="3"/>
      <c r="CM7" s="3"/>
      <c r="CN7" s="3"/>
      <c r="CO7" s="3"/>
      <c r="CP7" s="4"/>
      <c r="CQ7" s="3"/>
      <c r="CR7" s="3"/>
      <c r="CS7" s="3"/>
      <c r="CT7" s="3"/>
      <c r="CU7" s="3"/>
      <c r="CW7" s="3"/>
      <c r="CX7" s="3"/>
      <c r="CY7" s="3"/>
      <c r="CZ7" s="3"/>
      <c r="DA7" s="4"/>
      <c r="DB7" s="3"/>
      <c r="DC7" s="3"/>
      <c r="DD7" s="3"/>
      <c r="DE7" s="3"/>
      <c r="DF7" s="3"/>
      <c r="DH7" s="3"/>
      <c r="DI7" s="3"/>
      <c r="DJ7" s="3"/>
      <c r="DK7" s="3"/>
      <c r="DL7" s="4"/>
      <c r="DM7" s="3"/>
      <c r="DN7" s="3"/>
      <c r="DO7" s="3"/>
      <c r="DP7" s="3"/>
      <c r="DQ7" s="3"/>
    </row>
    <row r="8" spans="1:121" x14ac:dyDescent="0.3">
      <c r="A8" s="6">
        <v>45572</v>
      </c>
      <c r="B8" t="s">
        <v>29</v>
      </c>
      <c r="E8" s="7">
        <v>10</v>
      </c>
      <c r="F8" s="6">
        <v>45460</v>
      </c>
      <c r="G8" t="s">
        <v>37</v>
      </c>
      <c r="H8">
        <v>2009034</v>
      </c>
      <c r="I8" t="s">
        <v>298</v>
      </c>
      <c r="J8" s="9">
        <v>63.78</v>
      </c>
      <c r="L8" s="6">
        <v>45630</v>
      </c>
      <c r="M8" t="s">
        <v>103</v>
      </c>
      <c r="P8" s="2">
        <v>1400</v>
      </c>
      <c r="Q8" s="6">
        <v>45624</v>
      </c>
      <c r="R8" t="s">
        <v>69</v>
      </c>
      <c r="U8">
        <v>6284.1</v>
      </c>
      <c r="X8" s="6">
        <v>45533</v>
      </c>
      <c r="Y8" t="s">
        <v>31</v>
      </c>
      <c r="AB8" s="2">
        <v>430.4</v>
      </c>
      <c r="AM8" s="2"/>
      <c r="AT8" s="3"/>
      <c r="AU8" s="3"/>
      <c r="AV8" s="3"/>
      <c r="AW8" s="3"/>
      <c r="AX8" s="4"/>
      <c r="AY8" s="3"/>
      <c r="AZ8" s="3"/>
      <c r="BA8" s="3"/>
      <c r="BB8" s="3"/>
      <c r="BC8" s="3"/>
      <c r="BE8" s="3"/>
      <c r="BF8" s="3"/>
      <c r="BG8" s="3"/>
      <c r="BH8" s="3"/>
      <c r="BI8" s="4"/>
      <c r="BJ8" s="3"/>
      <c r="BK8" s="3"/>
      <c r="BL8" s="3"/>
      <c r="BM8" s="3"/>
      <c r="BN8" s="3"/>
      <c r="BP8" s="3"/>
      <c r="BQ8" s="3"/>
      <c r="BR8" s="3"/>
      <c r="BS8" s="3"/>
      <c r="BT8" s="4"/>
      <c r="BU8" s="3"/>
      <c r="BV8" s="3"/>
      <c r="BW8" s="3"/>
      <c r="BX8" s="3"/>
      <c r="BY8" s="3"/>
      <c r="CA8" s="3"/>
      <c r="CB8" s="3"/>
      <c r="CC8" s="3"/>
      <c r="CD8" s="3"/>
      <c r="CE8" s="4"/>
      <c r="CF8" s="3"/>
      <c r="CG8" s="3"/>
      <c r="CH8" s="3"/>
      <c r="CI8" s="3"/>
      <c r="CJ8" s="3"/>
      <c r="CL8" s="3"/>
      <c r="CM8" s="3"/>
      <c r="CN8" s="3"/>
      <c r="CO8" s="3"/>
      <c r="CP8" s="4"/>
      <c r="CQ8" s="3"/>
      <c r="CR8" s="3"/>
      <c r="CS8" s="3"/>
      <c r="CT8" s="3"/>
      <c r="CU8" s="3"/>
      <c r="CW8" s="3"/>
      <c r="CX8" s="3"/>
      <c r="CY8" s="3"/>
      <c r="CZ8" s="3"/>
      <c r="DA8" s="4"/>
      <c r="DB8" s="3"/>
      <c r="DC8" s="3"/>
      <c r="DD8" s="3"/>
      <c r="DE8" s="3"/>
      <c r="DF8" s="3"/>
      <c r="DH8" s="3"/>
      <c r="DI8" s="3"/>
      <c r="DJ8" s="3"/>
      <c r="DK8" s="3"/>
      <c r="DL8" s="4"/>
      <c r="DM8" s="3"/>
      <c r="DN8" s="3"/>
      <c r="DO8" s="3"/>
      <c r="DP8" s="3"/>
      <c r="DQ8" s="3"/>
    </row>
    <row r="9" spans="1:121" x14ac:dyDescent="0.3">
      <c r="A9" s="6">
        <v>45572</v>
      </c>
      <c r="B9" t="s">
        <v>29</v>
      </c>
      <c r="E9" s="7">
        <v>40</v>
      </c>
      <c r="F9" s="6">
        <v>45477</v>
      </c>
      <c r="G9" t="s">
        <v>9</v>
      </c>
      <c r="H9" t="s">
        <v>38</v>
      </c>
      <c r="I9" t="s">
        <v>302</v>
      </c>
      <c r="J9" s="9">
        <v>86</v>
      </c>
      <c r="L9" s="6">
        <v>45384</v>
      </c>
      <c r="M9" t="s">
        <v>89</v>
      </c>
      <c r="P9" s="2">
        <v>219.31</v>
      </c>
      <c r="Q9" s="6"/>
      <c r="X9" s="6">
        <v>45566</v>
      </c>
      <c r="Y9" t="s">
        <v>31</v>
      </c>
      <c r="AB9" s="2">
        <v>430.4</v>
      </c>
      <c r="AM9" s="2"/>
      <c r="AT9" s="3"/>
      <c r="AU9" s="3"/>
      <c r="AV9" s="3"/>
      <c r="AW9" s="3"/>
      <c r="AX9" s="4"/>
      <c r="AY9" s="3"/>
      <c r="AZ9" s="3"/>
      <c r="BA9" s="3"/>
      <c r="BB9" s="3"/>
      <c r="BC9" s="3"/>
      <c r="BE9" s="3"/>
      <c r="BF9" s="3"/>
      <c r="BG9" s="3"/>
      <c r="BH9" s="3"/>
      <c r="BI9" s="4"/>
      <c r="BJ9" s="3"/>
      <c r="BK9" s="3"/>
      <c r="BL9" s="3"/>
      <c r="BM9" s="3"/>
      <c r="BN9" s="3"/>
      <c r="BP9" s="3"/>
      <c r="BQ9" s="3"/>
      <c r="BR9" s="3"/>
      <c r="BS9" s="3"/>
      <c r="BT9" s="4"/>
      <c r="BU9" s="3"/>
      <c r="BV9" s="3"/>
      <c r="BW9" s="3"/>
      <c r="BX9" s="3"/>
      <c r="BY9" s="3"/>
      <c r="CA9" s="3"/>
      <c r="CB9" s="3"/>
      <c r="CC9" s="3"/>
      <c r="CD9" s="3"/>
      <c r="CE9" s="4"/>
      <c r="CF9" s="3"/>
      <c r="CG9" s="3"/>
      <c r="CH9" s="3"/>
      <c r="CI9" s="3"/>
      <c r="CJ9" s="3"/>
      <c r="CL9" s="3"/>
      <c r="CM9" s="3"/>
      <c r="CN9" s="3"/>
      <c r="CO9" s="3"/>
      <c r="CP9" s="4"/>
      <c r="CQ9" s="3"/>
      <c r="CR9" s="3"/>
      <c r="CS9" s="3"/>
      <c r="CT9" s="3"/>
      <c r="CU9" s="3"/>
      <c r="CW9" s="3"/>
      <c r="CX9" s="3"/>
      <c r="CY9" s="3"/>
      <c r="CZ9" s="3"/>
      <c r="DA9" s="4"/>
      <c r="DB9" s="3"/>
      <c r="DC9" s="3"/>
      <c r="DD9" s="3"/>
      <c r="DE9" s="3"/>
      <c r="DF9" s="3"/>
      <c r="DH9" s="3"/>
      <c r="DI9" s="3"/>
      <c r="DJ9" s="3"/>
      <c r="DK9" s="3"/>
      <c r="DL9" s="4"/>
      <c r="DM9" s="3"/>
      <c r="DN9" s="3"/>
      <c r="DO9" s="3"/>
      <c r="DP9" s="3"/>
      <c r="DQ9" s="3"/>
    </row>
    <row r="10" spans="1:121" x14ac:dyDescent="0.3">
      <c r="A10" s="6">
        <v>45572</v>
      </c>
      <c r="B10" t="s">
        <v>29</v>
      </c>
      <c r="E10" s="7">
        <v>20</v>
      </c>
      <c r="F10" s="6">
        <v>45477</v>
      </c>
      <c r="G10" t="s">
        <v>9</v>
      </c>
      <c r="H10" t="s">
        <v>39</v>
      </c>
      <c r="I10" t="s">
        <v>303</v>
      </c>
      <c r="J10" s="9">
        <v>86</v>
      </c>
      <c r="L10" s="6"/>
      <c r="P10" s="2"/>
      <c r="Q10" s="6"/>
      <c r="X10" s="6">
        <v>45596</v>
      </c>
      <c r="Y10" t="s">
        <v>31</v>
      </c>
      <c r="AB10" s="2">
        <v>430.4</v>
      </c>
      <c r="AM10" s="2"/>
      <c r="AT10" s="3"/>
      <c r="AU10" s="3"/>
      <c r="AV10" s="3"/>
      <c r="AW10" s="3"/>
      <c r="AX10" s="4"/>
      <c r="AY10" s="3"/>
      <c r="AZ10" s="3"/>
      <c r="BA10" s="3"/>
      <c r="BB10" s="3"/>
      <c r="BC10" s="3"/>
      <c r="BE10" s="3"/>
      <c r="BF10" s="3"/>
      <c r="BG10" s="3"/>
      <c r="BH10" s="3"/>
      <c r="BI10" s="4"/>
      <c r="BJ10" s="3"/>
      <c r="BK10" s="3"/>
      <c r="BL10" s="3"/>
      <c r="BM10" s="3"/>
      <c r="BN10" s="3"/>
      <c r="BP10" s="3"/>
      <c r="BQ10" s="3"/>
      <c r="BR10" s="3"/>
      <c r="BS10" s="3"/>
      <c r="BT10" s="4"/>
      <c r="BU10" s="3"/>
      <c r="BV10" s="3"/>
      <c r="BW10" s="3"/>
      <c r="BX10" s="3"/>
      <c r="BY10" s="3"/>
      <c r="CA10" s="3"/>
      <c r="CB10" s="3"/>
      <c r="CC10" s="3"/>
      <c r="CD10" s="3"/>
      <c r="CE10" s="4"/>
      <c r="CF10" s="3"/>
      <c r="CG10" s="3"/>
      <c r="CH10" s="3"/>
      <c r="CI10" s="3"/>
      <c r="CJ10" s="3"/>
      <c r="CL10" s="3"/>
      <c r="CM10" s="3"/>
      <c r="CN10" s="3"/>
      <c r="CO10" s="3"/>
      <c r="CP10" s="4"/>
      <c r="CQ10" s="3"/>
      <c r="CR10" s="3"/>
      <c r="CS10" s="3"/>
      <c r="CT10" s="3"/>
      <c r="CU10" s="3"/>
      <c r="CW10" s="3"/>
      <c r="CX10" s="3"/>
      <c r="CY10" s="3"/>
      <c r="CZ10" s="3"/>
      <c r="DA10" s="4"/>
      <c r="DB10" s="3"/>
      <c r="DC10" s="3"/>
      <c r="DD10" s="3"/>
      <c r="DE10" s="3"/>
      <c r="DF10" s="3"/>
      <c r="DH10" s="3"/>
      <c r="DI10" s="3"/>
      <c r="DJ10" s="3"/>
      <c r="DK10" s="3"/>
      <c r="DL10" s="4"/>
      <c r="DM10" s="3"/>
      <c r="DN10" s="3"/>
      <c r="DO10" s="3"/>
      <c r="DP10" s="3"/>
      <c r="DQ10" s="3"/>
    </row>
    <row r="11" spans="1:121" x14ac:dyDescent="0.3">
      <c r="A11" s="6">
        <v>45575</v>
      </c>
      <c r="B11" t="s">
        <v>29</v>
      </c>
      <c r="E11" s="7">
        <v>10</v>
      </c>
      <c r="F11" s="6">
        <v>45477</v>
      </c>
      <c r="G11" t="s">
        <v>30</v>
      </c>
      <c r="I11" t="s">
        <v>298</v>
      </c>
      <c r="J11" s="9">
        <v>344.4</v>
      </c>
      <c r="P11" s="2"/>
      <c r="Q11" s="6"/>
      <c r="X11" s="6">
        <v>45624</v>
      </c>
      <c r="Y11" t="s">
        <v>31</v>
      </c>
      <c r="AB11" s="7">
        <v>430.4</v>
      </c>
      <c r="AM11" s="2"/>
      <c r="AT11" s="3"/>
      <c r="AU11" s="3"/>
      <c r="AV11" s="3"/>
      <c r="AW11" s="3"/>
      <c r="AX11" s="4"/>
      <c r="AY11" s="3"/>
      <c r="AZ11" s="3"/>
      <c r="BA11" s="3"/>
      <c r="BB11" s="3"/>
      <c r="BC11" s="3"/>
      <c r="BE11" s="3"/>
      <c r="BF11" s="3"/>
      <c r="BG11" s="3"/>
      <c r="BH11" s="3"/>
      <c r="BI11" s="4"/>
      <c r="BJ11" s="3"/>
      <c r="BK11" s="3"/>
      <c r="BL11" s="3"/>
      <c r="BM11" s="3"/>
      <c r="BN11" s="3"/>
      <c r="BP11" s="3"/>
      <c r="BQ11" s="3"/>
      <c r="BR11" s="3"/>
      <c r="BS11" s="3"/>
      <c r="BT11" s="4"/>
      <c r="BU11" s="3"/>
      <c r="BV11" s="3"/>
      <c r="BW11" s="3"/>
      <c r="BX11" s="3"/>
      <c r="BY11" s="3"/>
      <c r="CA11" s="3"/>
      <c r="CB11" s="3"/>
      <c r="CC11" s="3"/>
      <c r="CD11" s="3"/>
      <c r="CE11" s="4"/>
      <c r="CF11" s="3"/>
      <c r="CG11" s="3"/>
      <c r="CH11" s="3"/>
      <c r="CI11" s="3"/>
      <c r="CJ11" s="3"/>
      <c r="CL11" s="3"/>
      <c r="CM11" s="3"/>
      <c r="CN11" s="3"/>
      <c r="CO11" s="3"/>
      <c r="CP11" s="4"/>
      <c r="CQ11" s="3"/>
      <c r="CR11" s="3"/>
      <c r="CS11" s="3"/>
      <c r="CT11" s="3"/>
      <c r="CU11" s="3"/>
      <c r="CW11" s="3"/>
      <c r="CX11" s="3"/>
      <c r="CY11" s="3"/>
      <c r="CZ11" s="3"/>
      <c r="DA11" s="4"/>
      <c r="DB11" s="3"/>
      <c r="DC11" s="3"/>
      <c r="DD11" s="3"/>
      <c r="DE11" s="3"/>
      <c r="DF11" s="3"/>
      <c r="DH11" s="3"/>
      <c r="DI11" s="3"/>
      <c r="DJ11" s="3"/>
      <c r="DK11" s="3"/>
      <c r="DL11" s="4"/>
      <c r="DM11" s="3"/>
      <c r="DN11" s="3"/>
      <c r="DO11" s="3"/>
      <c r="DP11" s="3"/>
      <c r="DQ11" s="3"/>
    </row>
    <row r="12" spans="1:121" x14ac:dyDescent="0.3">
      <c r="A12" s="6">
        <v>45579</v>
      </c>
      <c r="B12" t="s">
        <v>29</v>
      </c>
      <c r="E12" s="7">
        <v>20</v>
      </c>
      <c r="F12" s="6">
        <v>45499</v>
      </c>
      <c r="G12" t="s">
        <v>40</v>
      </c>
      <c r="H12" t="s">
        <v>41</v>
      </c>
      <c r="I12" t="s">
        <v>308</v>
      </c>
      <c r="J12" s="9">
        <v>567.08000000000004</v>
      </c>
      <c r="P12" s="2"/>
      <c r="X12" s="6">
        <v>45624</v>
      </c>
      <c r="Y12" t="s">
        <v>31</v>
      </c>
      <c r="AB12" s="7">
        <v>738.99</v>
      </c>
      <c r="AM12" s="2"/>
      <c r="AT12" s="3"/>
      <c r="AU12" s="3"/>
      <c r="AV12" s="3"/>
      <c r="AW12" s="3"/>
      <c r="AX12" s="4"/>
      <c r="AY12" s="3"/>
      <c r="AZ12" s="3"/>
      <c r="BA12" s="3"/>
      <c r="BB12" s="3"/>
      <c r="BC12" s="3"/>
      <c r="BE12" s="3"/>
      <c r="BF12" s="3"/>
      <c r="BG12" s="3"/>
      <c r="BH12" s="3"/>
      <c r="BI12" s="4"/>
      <c r="BJ12" s="3"/>
      <c r="BK12" s="3"/>
      <c r="BL12" s="3"/>
      <c r="BM12" s="3"/>
      <c r="BN12" s="3"/>
      <c r="BP12" s="3"/>
      <c r="BQ12" s="3"/>
      <c r="BR12" s="3"/>
      <c r="BS12" s="3"/>
      <c r="BT12" s="4"/>
      <c r="BU12" s="3"/>
      <c r="BV12" s="3"/>
      <c r="BW12" s="3"/>
      <c r="BX12" s="3"/>
      <c r="BY12" s="3"/>
      <c r="CA12" s="3"/>
      <c r="CB12" s="3"/>
      <c r="CC12" s="3"/>
      <c r="CD12" s="3"/>
      <c r="CE12" s="4"/>
      <c r="CF12" s="3"/>
      <c r="CG12" s="3"/>
      <c r="CH12" s="3"/>
      <c r="CI12" s="3"/>
      <c r="CJ12" s="3"/>
      <c r="CL12" s="3"/>
      <c r="CM12" s="3"/>
      <c r="CN12" s="3"/>
      <c r="CO12" s="3"/>
      <c r="CP12" s="4"/>
      <c r="CQ12" s="3"/>
      <c r="CR12" s="3"/>
      <c r="CS12" s="3"/>
      <c r="CT12" s="3"/>
      <c r="CU12" s="3"/>
      <c r="CW12" s="3"/>
      <c r="CX12" s="3"/>
      <c r="CY12" s="3"/>
      <c r="CZ12" s="3"/>
      <c r="DA12" s="4"/>
      <c r="DB12" s="3"/>
      <c r="DC12" s="3"/>
      <c r="DD12" s="3"/>
      <c r="DE12" s="3"/>
      <c r="DF12" s="3"/>
      <c r="DH12" s="3"/>
      <c r="DI12" s="3"/>
      <c r="DJ12" s="3"/>
      <c r="DK12" s="3"/>
      <c r="DL12" s="4"/>
      <c r="DM12" s="3"/>
      <c r="DN12" s="3"/>
      <c r="DO12" s="3"/>
      <c r="DP12" s="3"/>
      <c r="DQ12" s="3"/>
    </row>
    <row r="13" spans="1:121" x14ac:dyDescent="0.3">
      <c r="A13" s="6">
        <v>45579</v>
      </c>
      <c r="B13" t="s">
        <v>29</v>
      </c>
      <c r="E13" s="7">
        <v>20</v>
      </c>
      <c r="F13" s="6">
        <v>45499</v>
      </c>
      <c r="G13" t="s">
        <v>30</v>
      </c>
      <c r="I13" t="s">
        <v>307</v>
      </c>
      <c r="J13" s="9">
        <v>688.6</v>
      </c>
      <c r="P13" s="2"/>
      <c r="X13" s="6">
        <v>45624</v>
      </c>
      <c r="Y13" t="s">
        <v>31</v>
      </c>
      <c r="AB13" s="7">
        <v>423.2</v>
      </c>
      <c r="AM13" s="2"/>
      <c r="AT13" s="3"/>
      <c r="AU13" s="3"/>
      <c r="AV13" s="3"/>
      <c r="AW13" s="3"/>
      <c r="AX13" s="4"/>
      <c r="AY13" s="3"/>
      <c r="AZ13" s="3"/>
      <c r="BA13" s="3"/>
      <c r="BB13" s="3"/>
      <c r="BC13" s="3"/>
      <c r="BE13" s="3"/>
      <c r="BF13" s="3"/>
      <c r="BG13" s="3"/>
      <c r="BH13" s="3"/>
      <c r="BI13" s="4"/>
      <c r="BJ13" s="3"/>
      <c r="BK13" s="3"/>
      <c r="BL13" s="3"/>
      <c r="BM13" s="3"/>
      <c r="BN13" s="3"/>
      <c r="BP13" s="3"/>
      <c r="BQ13" s="3"/>
      <c r="BR13" s="3"/>
      <c r="BS13" s="3"/>
      <c r="BT13" s="4"/>
      <c r="BU13" s="3"/>
      <c r="BV13" s="3"/>
      <c r="BW13" s="3"/>
      <c r="BX13" s="3"/>
      <c r="BY13" s="3"/>
      <c r="CA13" s="3"/>
      <c r="CB13" s="3"/>
      <c r="CC13" s="3"/>
      <c r="CD13" s="3"/>
      <c r="CE13" s="4"/>
      <c r="CF13" s="3"/>
      <c r="CG13" s="3"/>
      <c r="CH13" s="3"/>
      <c r="CI13" s="3"/>
      <c r="CJ13" s="3"/>
      <c r="CL13" s="3"/>
      <c r="CM13" s="3"/>
      <c r="CN13" s="3"/>
      <c r="CO13" s="3"/>
      <c r="CP13" s="4"/>
      <c r="CQ13" s="3"/>
      <c r="CR13" s="3"/>
      <c r="CS13" s="3"/>
      <c r="CT13" s="3"/>
      <c r="CU13" s="3"/>
      <c r="CW13" s="3"/>
      <c r="CX13" s="3"/>
      <c r="CY13" s="3"/>
      <c r="CZ13" s="3"/>
      <c r="DA13" s="4"/>
      <c r="DB13" s="3"/>
      <c r="DC13" s="3"/>
      <c r="DD13" s="3"/>
      <c r="DE13" s="3"/>
      <c r="DF13" s="3"/>
      <c r="DH13" s="3"/>
      <c r="DI13" s="3"/>
      <c r="DJ13" s="3"/>
      <c r="DK13" s="3"/>
      <c r="DL13" s="4"/>
      <c r="DM13" s="3"/>
      <c r="DN13" s="3"/>
      <c r="DO13" s="3"/>
      <c r="DP13" s="3"/>
      <c r="DQ13" s="3"/>
    </row>
    <row r="14" spans="1:121" x14ac:dyDescent="0.3">
      <c r="A14" s="6">
        <v>45580</v>
      </c>
      <c r="B14" t="s">
        <v>29</v>
      </c>
      <c r="E14" s="7">
        <v>40</v>
      </c>
      <c r="F14" s="6">
        <v>45499</v>
      </c>
      <c r="G14" t="s">
        <v>30</v>
      </c>
      <c r="H14" t="s">
        <v>42</v>
      </c>
      <c r="I14" t="s">
        <v>306</v>
      </c>
      <c r="J14" s="9">
        <v>491.85</v>
      </c>
      <c r="M14">
        <f>SUM(P4:P9)</f>
        <v>17478.870000000003</v>
      </c>
      <c r="P14" s="2"/>
      <c r="X14" s="6">
        <v>45663</v>
      </c>
      <c r="Y14" t="s">
        <v>31</v>
      </c>
      <c r="AB14" s="2">
        <v>175.01</v>
      </c>
      <c r="AM14" s="2"/>
      <c r="AT14" s="3"/>
      <c r="AU14" s="3"/>
      <c r="AV14" s="3"/>
      <c r="AW14" s="3"/>
      <c r="AX14" s="4"/>
      <c r="AY14" s="3"/>
      <c r="AZ14" s="3"/>
      <c r="BA14" s="3"/>
      <c r="BB14" s="3"/>
      <c r="BC14" s="3"/>
      <c r="BE14" s="3"/>
      <c r="BF14" s="3"/>
      <c r="BG14" s="3"/>
      <c r="BH14" s="3"/>
      <c r="BI14" s="4"/>
      <c r="BJ14" s="3"/>
      <c r="BK14" s="3"/>
      <c r="BL14" s="3"/>
      <c r="BM14" s="3"/>
      <c r="BN14" s="3"/>
      <c r="BP14" s="3"/>
      <c r="BQ14" s="3"/>
      <c r="BR14" s="3"/>
      <c r="BS14" s="3"/>
      <c r="BT14" s="4"/>
      <c r="BU14" s="3"/>
      <c r="BV14" s="3"/>
      <c r="BW14" s="3"/>
      <c r="BX14" s="3"/>
      <c r="BY14" s="3"/>
      <c r="CA14" s="3"/>
      <c r="CB14" s="3"/>
      <c r="CC14" s="3"/>
      <c r="CD14" s="3"/>
      <c r="CE14" s="4"/>
      <c r="CF14" s="3"/>
      <c r="CG14" s="3"/>
      <c r="CH14" s="3"/>
      <c r="CI14" s="3"/>
      <c r="CJ14" s="3"/>
      <c r="CL14" s="3"/>
      <c r="CM14" s="3"/>
      <c r="CN14" s="3"/>
      <c r="CO14" s="3"/>
      <c r="CP14" s="4"/>
      <c r="CQ14" s="3"/>
      <c r="CR14" s="3"/>
      <c r="CS14" s="3"/>
      <c r="CT14" s="3"/>
      <c r="CU14" s="3"/>
      <c r="CW14" s="3"/>
      <c r="CX14" s="3"/>
      <c r="CY14" s="3"/>
      <c r="CZ14" s="3"/>
      <c r="DA14" s="4"/>
      <c r="DB14" s="3"/>
      <c r="DC14" s="3"/>
      <c r="DD14" s="3"/>
      <c r="DE14" s="3"/>
      <c r="DF14" s="3"/>
      <c r="DH14" s="3"/>
      <c r="DI14" s="3"/>
      <c r="DJ14" s="3"/>
      <c r="DK14" s="3"/>
      <c r="DL14" s="4"/>
      <c r="DM14" s="3"/>
      <c r="DN14" s="3"/>
      <c r="DO14" s="3"/>
      <c r="DP14" s="3"/>
      <c r="DQ14" s="3"/>
    </row>
    <row r="15" spans="1:121" x14ac:dyDescent="0.3">
      <c r="A15" s="6">
        <v>45582</v>
      </c>
      <c r="B15" t="s">
        <v>29</v>
      </c>
      <c r="E15" s="7">
        <v>10</v>
      </c>
      <c r="F15" s="6">
        <v>45533</v>
      </c>
      <c r="G15" t="s">
        <v>30</v>
      </c>
      <c r="I15" t="s">
        <v>306</v>
      </c>
      <c r="J15" s="9">
        <v>430.4</v>
      </c>
      <c r="P15" s="2"/>
      <c r="X15" s="6">
        <v>45687</v>
      </c>
      <c r="Y15" t="s">
        <v>31</v>
      </c>
      <c r="AB15" s="2">
        <v>504.25</v>
      </c>
      <c r="AM15" s="2"/>
      <c r="AT15" s="3"/>
      <c r="AU15" s="3"/>
      <c r="AV15" s="3"/>
      <c r="AW15" s="3"/>
      <c r="AX15" s="4"/>
      <c r="AY15" s="3"/>
      <c r="AZ15" s="3"/>
      <c r="BA15" s="3"/>
      <c r="BB15" s="3"/>
      <c r="BC15" s="3"/>
      <c r="BE15" s="3"/>
      <c r="BF15" s="3"/>
      <c r="BG15" s="3"/>
      <c r="BH15" s="3"/>
      <c r="BI15" s="4"/>
      <c r="BJ15" s="3"/>
      <c r="BK15" s="3"/>
      <c r="BL15" s="3"/>
      <c r="BM15" s="3"/>
      <c r="BN15" s="3"/>
      <c r="BP15" s="3"/>
      <c r="BQ15" s="3"/>
      <c r="BR15" s="3"/>
      <c r="BS15" s="3"/>
      <c r="BT15" s="4"/>
      <c r="BU15" s="3"/>
      <c r="BV15" s="3"/>
      <c r="BW15" s="3"/>
      <c r="BX15" s="3"/>
      <c r="BY15" s="3"/>
      <c r="CA15" s="3"/>
      <c r="CB15" s="3"/>
      <c r="CC15" s="3"/>
      <c r="CD15" s="3"/>
      <c r="CE15" s="4"/>
      <c r="CF15" s="3"/>
      <c r="CG15" s="3"/>
      <c r="CH15" s="3"/>
      <c r="CI15" s="3"/>
      <c r="CJ15" s="3"/>
      <c r="CL15" s="3"/>
      <c r="CM15" s="3"/>
      <c r="CN15" s="3"/>
      <c r="CO15" s="3"/>
      <c r="CP15" s="4"/>
      <c r="CQ15" s="3"/>
      <c r="CR15" s="3"/>
      <c r="CS15" s="3"/>
      <c r="CT15" s="3"/>
      <c r="CU15" s="3"/>
      <c r="CW15" s="3"/>
      <c r="CX15" s="3"/>
      <c r="CY15" s="3"/>
      <c r="CZ15" s="3"/>
      <c r="DA15" s="4"/>
      <c r="DB15" s="3"/>
      <c r="DC15" s="3"/>
      <c r="DD15" s="3"/>
      <c r="DE15" s="3"/>
      <c r="DF15" s="3"/>
      <c r="DH15" s="3"/>
      <c r="DI15" s="3"/>
      <c r="DJ15" s="3"/>
      <c r="DK15" s="3"/>
      <c r="DL15" s="4"/>
      <c r="DM15" s="3"/>
      <c r="DN15" s="3"/>
      <c r="DO15" s="3"/>
      <c r="DP15" s="3"/>
      <c r="DQ15" s="3"/>
    </row>
    <row r="16" spans="1:121" x14ac:dyDescent="0.3">
      <c r="A16" s="6">
        <v>45586</v>
      </c>
      <c r="B16" t="s">
        <v>29</v>
      </c>
      <c r="E16" s="7">
        <v>40</v>
      </c>
      <c r="F16" s="6">
        <v>45533</v>
      </c>
      <c r="G16" t="s">
        <v>9</v>
      </c>
      <c r="H16" t="s">
        <v>43</v>
      </c>
      <c r="I16" t="s">
        <v>306</v>
      </c>
      <c r="J16" s="9">
        <v>86.2</v>
      </c>
      <c r="P16" s="2"/>
      <c r="X16" s="6">
        <v>45719</v>
      </c>
      <c r="Y16" t="s">
        <v>31</v>
      </c>
      <c r="AB16" s="2">
        <v>504.25</v>
      </c>
      <c r="AM16" s="2"/>
      <c r="AT16" s="3"/>
      <c r="AU16" s="3"/>
      <c r="AV16" s="3"/>
      <c r="AW16" s="3"/>
      <c r="AX16" s="4"/>
      <c r="AY16" s="3"/>
      <c r="AZ16" s="3"/>
      <c r="BA16" s="3"/>
      <c r="BB16" s="3"/>
      <c r="BC16" s="3"/>
      <c r="BE16" s="3"/>
      <c r="BF16" s="3"/>
      <c r="BG16" s="3"/>
      <c r="BH16" s="3"/>
      <c r="BI16" s="4"/>
      <c r="BJ16" s="3"/>
      <c r="BK16" s="3"/>
      <c r="BL16" s="3"/>
      <c r="BM16" s="3"/>
      <c r="BN16" s="3"/>
      <c r="BP16" s="3"/>
      <c r="BQ16" s="3"/>
      <c r="BR16" s="3"/>
      <c r="BS16" s="3"/>
      <c r="BT16" s="4"/>
      <c r="BU16" s="3"/>
      <c r="BV16" s="3"/>
      <c r="BW16" s="3"/>
      <c r="BX16" s="3"/>
      <c r="BY16" s="3"/>
      <c r="CA16" s="3"/>
      <c r="CB16" s="3"/>
      <c r="CC16" s="3"/>
      <c r="CD16" s="3"/>
      <c r="CE16" s="4"/>
      <c r="CF16" s="3"/>
      <c r="CG16" s="3"/>
      <c r="CH16" s="3"/>
      <c r="CI16" s="3"/>
      <c r="CJ16" s="3"/>
      <c r="CL16" s="3"/>
      <c r="CM16" s="3"/>
      <c r="CN16" s="3"/>
      <c r="CO16" s="3"/>
      <c r="CP16" s="4"/>
      <c r="CQ16" s="3"/>
      <c r="CR16" s="3"/>
      <c r="CS16" s="3"/>
      <c r="CT16" s="3"/>
      <c r="CU16" s="3"/>
      <c r="CW16" s="3"/>
      <c r="CX16" s="3"/>
      <c r="CY16" s="3"/>
      <c r="CZ16" s="3"/>
      <c r="DA16" s="4"/>
      <c r="DB16" s="3"/>
      <c r="DC16" s="3"/>
      <c r="DD16" s="3"/>
      <c r="DE16" s="3"/>
      <c r="DF16" s="3"/>
      <c r="DH16" s="3"/>
      <c r="DI16" s="3"/>
      <c r="DJ16" s="3"/>
      <c r="DK16" s="3"/>
      <c r="DL16" s="4"/>
      <c r="DM16" s="3"/>
      <c r="DN16" s="3"/>
      <c r="DO16" s="3"/>
      <c r="DP16" s="3"/>
      <c r="DQ16" s="3"/>
    </row>
    <row r="17" spans="1:121" x14ac:dyDescent="0.3">
      <c r="A17" s="6">
        <v>45593</v>
      </c>
      <c r="B17" t="s">
        <v>29</v>
      </c>
      <c r="E17" s="7">
        <v>10</v>
      </c>
      <c r="F17" s="6">
        <v>45533</v>
      </c>
      <c r="G17" t="s">
        <v>9</v>
      </c>
      <c r="H17" t="s">
        <v>38</v>
      </c>
      <c r="I17" t="s">
        <v>306</v>
      </c>
      <c r="J17" s="9">
        <v>86</v>
      </c>
      <c r="P17" s="2"/>
      <c r="X17" s="6">
        <v>45747</v>
      </c>
      <c r="Y17" t="s">
        <v>31</v>
      </c>
      <c r="AB17" s="2">
        <v>295.39</v>
      </c>
      <c r="AM17" s="2"/>
      <c r="AT17" s="3"/>
      <c r="AU17" s="3"/>
      <c r="AV17" s="3"/>
      <c r="AW17" s="3"/>
      <c r="AX17" s="4"/>
      <c r="AY17" s="3"/>
      <c r="AZ17" s="3"/>
      <c r="BA17" s="3"/>
      <c r="BB17" s="3"/>
      <c r="BC17" s="3"/>
      <c r="BE17" s="3"/>
      <c r="BF17" s="3"/>
      <c r="BG17" s="3"/>
      <c r="BH17" s="3"/>
      <c r="BI17" s="4"/>
      <c r="BJ17" s="3"/>
      <c r="BK17" s="3"/>
      <c r="BL17" s="3"/>
      <c r="BM17" s="3"/>
      <c r="BN17" s="3"/>
      <c r="BP17" s="3"/>
      <c r="BQ17" s="3"/>
      <c r="BR17" s="3"/>
      <c r="BS17" s="3"/>
      <c r="BT17" s="4"/>
      <c r="BU17" s="3"/>
      <c r="BV17" s="3"/>
      <c r="BW17" s="3"/>
      <c r="BX17" s="3"/>
      <c r="BY17" s="3"/>
      <c r="CA17" s="3"/>
      <c r="CB17" s="3"/>
      <c r="CC17" s="3"/>
      <c r="CD17" s="3"/>
      <c r="CE17" s="4"/>
      <c r="CF17" s="3"/>
      <c r="CG17" s="3"/>
      <c r="CH17" s="3"/>
      <c r="CI17" s="3"/>
      <c r="CJ17" s="3"/>
      <c r="CL17" s="3"/>
      <c r="CM17" s="3"/>
      <c r="CN17" s="3"/>
      <c r="CO17" s="3"/>
      <c r="CP17" s="4"/>
      <c r="CQ17" s="3"/>
      <c r="CR17" s="3"/>
      <c r="CS17" s="3"/>
      <c r="CT17" s="3"/>
      <c r="CU17" s="3"/>
      <c r="CW17" s="3"/>
      <c r="CX17" s="3"/>
      <c r="CY17" s="3"/>
      <c r="CZ17" s="3"/>
      <c r="DA17" s="4"/>
      <c r="DB17" s="3"/>
      <c r="DC17" s="3"/>
      <c r="DD17" s="3"/>
      <c r="DE17" s="3"/>
      <c r="DF17" s="3"/>
      <c r="DH17" s="3"/>
      <c r="DI17" s="3"/>
      <c r="DJ17" s="3"/>
      <c r="DK17" s="3"/>
      <c r="DL17" s="4"/>
      <c r="DM17" s="3"/>
      <c r="DN17" s="3"/>
      <c r="DO17" s="3"/>
      <c r="DP17" s="3"/>
      <c r="DQ17" s="3"/>
    </row>
    <row r="18" spans="1:121" x14ac:dyDescent="0.3">
      <c r="A18" s="6">
        <v>45597</v>
      </c>
      <c r="B18" t="s">
        <v>29</v>
      </c>
      <c r="E18" s="7">
        <v>40</v>
      </c>
      <c r="F18" s="6">
        <v>45533</v>
      </c>
      <c r="G18" t="s">
        <v>44</v>
      </c>
      <c r="H18" t="s">
        <v>45</v>
      </c>
      <c r="I18" t="s">
        <v>306</v>
      </c>
      <c r="J18" s="9">
        <v>30</v>
      </c>
      <c r="P18" s="2"/>
      <c r="AB18" s="2"/>
      <c r="AM18" s="2"/>
      <c r="AT18" s="3"/>
      <c r="AU18" s="3"/>
      <c r="AV18" s="3"/>
      <c r="AW18" s="3"/>
      <c r="AX18" s="4"/>
      <c r="AY18" s="3"/>
      <c r="AZ18" s="3"/>
      <c r="BA18" s="3"/>
      <c r="BB18" s="3"/>
      <c r="BC18" s="3"/>
      <c r="BE18" s="3"/>
      <c r="BF18" s="3"/>
      <c r="BG18" s="3"/>
      <c r="BH18" s="3"/>
      <c r="BI18" s="4"/>
      <c r="BJ18" s="3"/>
      <c r="BK18" s="3"/>
      <c r="BL18" s="3"/>
      <c r="BM18" s="3"/>
      <c r="BN18" s="3"/>
      <c r="BP18" s="3"/>
      <c r="BQ18" s="3"/>
      <c r="BR18" s="3"/>
      <c r="BS18" s="3"/>
      <c r="BT18" s="4"/>
      <c r="BU18" s="3"/>
      <c r="BV18" s="3"/>
      <c r="BW18" s="3"/>
      <c r="BX18" s="3"/>
      <c r="BY18" s="3"/>
      <c r="CA18" s="3"/>
      <c r="CB18" s="3"/>
      <c r="CC18" s="3"/>
      <c r="CD18" s="3"/>
      <c r="CE18" s="4"/>
      <c r="CF18" s="3"/>
      <c r="CG18" s="3"/>
      <c r="CH18" s="3"/>
      <c r="CI18" s="3"/>
      <c r="CJ18" s="3"/>
      <c r="CL18" s="3"/>
      <c r="CM18" s="3"/>
      <c r="CN18" s="3"/>
      <c r="CO18" s="3"/>
      <c r="CP18" s="4"/>
      <c r="CQ18" s="3"/>
      <c r="CR18" s="3"/>
      <c r="CS18" s="3"/>
      <c r="CT18" s="3"/>
      <c r="CU18" s="3"/>
      <c r="CW18" s="3"/>
      <c r="CX18" s="3"/>
      <c r="CY18" s="3"/>
      <c r="CZ18" s="3"/>
      <c r="DA18" s="4"/>
      <c r="DB18" s="3"/>
      <c r="DC18" s="3"/>
      <c r="DD18" s="3"/>
      <c r="DE18" s="3"/>
      <c r="DF18" s="3"/>
      <c r="DH18" s="3"/>
      <c r="DI18" s="3" t="s">
        <v>23</v>
      </c>
      <c r="DJ18" s="3"/>
      <c r="DK18" s="3"/>
      <c r="DL18" s="4">
        <f>SUM(DL3:DL15)</f>
        <v>745.61</v>
      </c>
      <c r="DM18" s="3"/>
      <c r="DN18" s="3"/>
      <c r="DO18" s="3"/>
      <c r="DP18" s="3"/>
      <c r="DQ18" s="3">
        <f>SUM(DQ1:DQ15)</f>
        <v>0</v>
      </c>
    </row>
    <row r="19" spans="1:121" x14ac:dyDescent="0.3">
      <c r="A19" s="6">
        <v>45597</v>
      </c>
      <c r="B19" t="s">
        <v>29</v>
      </c>
      <c r="E19" s="7">
        <v>20</v>
      </c>
      <c r="F19" s="6">
        <v>45566</v>
      </c>
      <c r="G19" t="s">
        <v>30</v>
      </c>
      <c r="I19" t="s">
        <v>306</v>
      </c>
      <c r="J19" s="9">
        <v>430.4</v>
      </c>
      <c r="P19" s="2"/>
      <c r="AB19" s="2"/>
      <c r="AI19" s="3"/>
      <c r="AJ19" s="3" t="s">
        <v>23</v>
      </c>
      <c r="AK19" s="3"/>
      <c r="AL19" s="3"/>
      <c r="AM19" s="15">
        <f>SUM(AM3:AM16)</f>
        <v>2310</v>
      </c>
      <c r="AN19" s="3"/>
      <c r="AO19" s="3"/>
      <c r="AP19" s="3"/>
      <c r="AQ19" s="3"/>
      <c r="AR19" s="16">
        <f>SUM(AR2:AR16)</f>
        <v>0</v>
      </c>
      <c r="AT19" s="3"/>
      <c r="AU19" s="3" t="s">
        <v>23</v>
      </c>
      <c r="AV19" s="3"/>
      <c r="AW19" s="3"/>
      <c r="AX19" s="4">
        <f>SUM(AX2:AX16)</f>
        <v>120</v>
      </c>
      <c r="AY19" s="3"/>
      <c r="AZ19" s="3"/>
      <c r="BA19" s="3"/>
      <c r="BB19" s="3"/>
      <c r="BC19" s="3">
        <f>SUM(BC2:BC16)</f>
        <v>0</v>
      </c>
      <c r="BE19" s="3"/>
      <c r="BF19" s="3"/>
      <c r="BG19" s="3"/>
      <c r="BH19" s="3"/>
      <c r="BI19" s="4"/>
      <c r="BJ19" s="3"/>
      <c r="BK19" s="3"/>
      <c r="BL19" s="3"/>
      <c r="BM19" s="3"/>
      <c r="BN19" s="3"/>
      <c r="BP19" s="3"/>
      <c r="BQ19" s="3"/>
      <c r="BR19" s="3"/>
      <c r="BS19" s="3"/>
      <c r="BT19" s="4"/>
      <c r="BU19" s="3"/>
      <c r="BV19" s="3"/>
      <c r="BW19" s="3"/>
      <c r="BX19" s="3"/>
      <c r="BY19" s="3"/>
      <c r="CA19" s="3"/>
      <c r="CB19" s="3"/>
      <c r="CC19" s="3"/>
      <c r="CD19" s="3"/>
      <c r="CE19" s="4"/>
      <c r="CF19" s="3"/>
      <c r="CG19" s="3"/>
      <c r="CH19" s="3"/>
      <c r="CI19" s="3"/>
      <c r="CJ19" s="3"/>
      <c r="CL19" s="3"/>
      <c r="CM19" s="3"/>
      <c r="CN19" s="3"/>
      <c r="CO19" s="3"/>
      <c r="CP19" s="4"/>
      <c r="CQ19" s="3"/>
      <c r="CR19" s="3"/>
      <c r="CS19" s="3"/>
      <c r="CT19" s="3"/>
      <c r="CU19" s="3"/>
      <c r="CX19" t="s">
        <v>23</v>
      </c>
      <c r="DA19" s="2">
        <f>SUM(DA2:DA16)</f>
        <v>0</v>
      </c>
      <c r="DF19">
        <f>SUM(DF3:DF16)</f>
        <v>80.63</v>
      </c>
      <c r="DH19" s="3">
        <v>45747</v>
      </c>
      <c r="DI19" s="3" t="s">
        <v>76</v>
      </c>
      <c r="DJ19" s="3"/>
      <c r="DK19" s="3"/>
      <c r="DL19" s="4"/>
      <c r="DM19" s="3"/>
      <c r="DN19" s="3"/>
      <c r="DO19" s="3"/>
      <c r="DP19" s="3"/>
      <c r="DQ19" s="3">
        <f>DL18-DQ18</f>
        <v>745.61</v>
      </c>
    </row>
    <row r="20" spans="1:121" x14ac:dyDescent="0.3">
      <c r="A20" s="6">
        <v>45601</v>
      </c>
      <c r="B20" t="s">
        <v>29</v>
      </c>
      <c r="E20" s="7">
        <v>30</v>
      </c>
      <c r="F20" s="6">
        <v>45581</v>
      </c>
      <c r="G20" t="s">
        <v>46</v>
      </c>
      <c r="H20">
        <v>29241</v>
      </c>
      <c r="I20" t="s">
        <v>309</v>
      </c>
      <c r="J20" s="9">
        <v>54</v>
      </c>
      <c r="P20" s="2"/>
      <c r="Y20" t="s">
        <v>23</v>
      </c>
      <c r="AB20" s="8">
        <f>SUM(AB3:AB17)</f>
        <v>6576.34</v>
      </c>
      <c r="AG20" s="10">
        <f>SUM(AG3:AG17)</f>
        <v>0</v>
      </c>
      <c r="AI20" s="11">
        <v>45747</v>
      </c>
      <c r="AJ20" s="3" t="s">
        <v>76</v>
      </c>
      <c r="AK20" s="3"/>
      <c r="AL20" s="3"/>
      <c r="AM20" s="4"/>
      <c r="AN20" s="3"/>
      <c r="AO20" s="3"/>
      <c r="AP20" s="3"/>
      <c r="AQ20" s="3"/>
      <c r="AR20" s="17">
        <f>AM19-AR19</f>
        <v>2310</v>
      </c>
      <c r="AT20" s="3"/>
      <c r="AU20" s="3" t="s">
        <v>76</v>
      </c>
      <c r="AV20" s="3"/>
      <c r="AW20" s="3"/>
      <c r="AX20" s="4"/>
      <c r="AY20" s="3"/>
      <c r="AZ20" s="3"/>
      <c r="BA20" s="3"/>
      <c r="BB20" s="3"/>
      <c r="BC20" s="3">
        <f>AX19-BC19</f>
        <v>120</v>
      </c>
      <c r="BE20" s="3"/>
      <c r="BF20" s="3"/>
      <c r="BG20" s="3"/>
      <c r="BH20" s="3"/>
      <c r="BI20" s="4"/>
      <c r="BJ20" s="3"/>
      <c r="BK20" s="3"/>
      <c r="BL20" s="3"/>
      <c r="BM20" s="3"/>
      <c r="BN20" s="3"/>
      <c r="BP20" s="6">
        <v>45747</v>
      </c>
      <c r="BQ20" t="s">
        <v>76</v>
      </c>
      <c r="BT20" s="2">
        <f>BY21-BT19</f>
        <v>205.15</v>
      </c>
      <c r="CA20" s="3"/>
      <c r="CB20" s="3" t="s">
        <v>23</v>
      </c>
      <c r="CC20" s="3"/>
      <c r="CD20" s="3"/>
      <c r="CE20" s="4">
        <f>SUM(CE3:CE16)</f>
        <v>205.15</v>
      </c>
      <c r="CF20" s="3"/>
      <c r="CG20" s="3"/>
      <c r="CH20" s="3"/>
      <c r="CI20" s="3"/>
      <c r="CJ20" s="3">
        <f>SUM(CJ1:CJ16)</f>
        <v>0</v>
      </c>
      <c r="CL20" s="3"/>
      <c r="CM20" s="3" t="s">
        <v>23</v>
      </c>
      <c r="CN20" s="3"/>
      <c r="CO20" s="3"/>
      <c r="CP20" s="4">
        <f>SUM(CP3:CP17)</f>
        <v>120</v>
      </c>
      <c r="CQ20" s="3"/>
      <c r="CR20" s="3"/>
      <c r="CS20" s="3"/>
      <c r="CT20" s="3"/>
      <c r="CU20" s="3">
        <f>SUM(CU3:CU17)</f>
        <v>0</v>
      </c>
      <c r="CW20" s="6">
        <v>45747</v>
      </c>
      <c r="CX20" t="s">
        <v>76</v>
      </c>
      <c r="DA20" s="2">
        <f>DF19-DA19</f>
        <v>80.63</v>
      </c>
      <c r="DH20" s="3"/>
      <c r="DI20" s="3" t="s">
        <v>77</v>
      </c>
      <c r="DJ20" s="3"/>
      <c r="DK20" s="3"/>
      <c r="DL20" s="4">
        <f>SUM(DL18:DL19)</f>
        <v>745.61</v>
      </c>
      <c r="DM20" s="3"/>
      <c r="DN20" s="3"/>
      <c r="DO20" s="3"/>
      <c r="DP20" s="3"/>
      <c r="DQ20" s="3">
        <f>SUM(DQ18:DQ19)</f>
        <v>745.61</v>
      </c>
    </row>
    <row r="21" spans="1:121" ht="16.2" thickBot="1" x14ac:dyDescent="0.35">
      <c r="A21" s="6">
        <v>45624</v>
      </c>
      <c r="B21" t="s">
        <v>49</v>
      </c>
      <c r="E21" s="7">
        <v>6284.1</v>
      </c>
      <c r="F21" s="6">
        <v>45581</v>
      </c>
      <c r="G21" t="s">
        <v>13</v>
      </c>
      <c r="H21" t="s">
        <v>47</v>
      </c>
      <c r="I21" t="s">
        <v>309</v>
      </c>
      <c r="J21" s="9">
        <v>120</v>
      </c>
      <c r="P21" s="2"/>
      <c r="X21" s="6">
        <v>45747</v>
      </c>
      <c r="Y21" t="s">
        <v>76</v>
      </c>
      <c r="AB21" s="2"/>
      <c r="AG21" s="9">
        <f>AB20-AG20</f>
        <v>6576.34</v>
      </c>
      <c r="AI21" s="3"/>
      <c r="AJ21" s="3" t="s">
        <v>77</v>
      </c>
      <c r="AK21" s="3"/>
      <c r="AL21" s="3"/>
      <c r="AM21" s="18">
        <f>SUM(AM19:AM20)</f>
        <v>2310</v>
      </c>
      <c r="AN21" s="3"/>
      <c r="AO21" s="3"/>
      <c r="AP21" s="3"/>
      <c r="AQ21" s="3"/>
      <c r="AR21" s="19">
        <f>SUM(AR19:AR20)</f>
        <v>2310</v>
      </c>
      <c r="AT21" s="3"/>
      <c r="AU21" s="3" t="s">
        <v>77</v>
      </c>
      <c r="AV21" s="3"/>
      <c r="AW21" s="3"/>
      <c r="AX21" s="4">
        <f>SUM(AX19:AX20)</f>
        <v>120</v>
      </c>
      <c r="AY21" s="3"/>
      <c r="AZ21" s="3"/>
      <c r="BA21" s="3"/>
      <c r="BB21" s="3"/>
      <c r="BC21" s="3">
        <f>SUM(BC19:BC20)</f>
        <v>120</v>
      </c>
      <c r="BE21" s="3"/>
      <c r="BF21" s="3"/>
      <c r="BG21" s="3"/>
      <c r="BH21" s="3"/>
      <c r="BI21" s="4"/>
      <c r="BJ21" s="3"/>
      <c r="BK21" s="3"/>
      <c r="BL21" s="3"/>
      <c r="BM21" s="3"/>
      <c r="BN21" s="3"/>
      <c r="BQ21" t="s">
        <v>77</v>
      </c>
      <c r="BT21" s="2">
        <f>SUM(BT19:BT20)</f>
        <v>205.15</v>
      </c>
      <c r="BY21">
        <f>SUM(BY3:BY19)</f>
        <v>205.15</v>
      </c>
      <c r="CA21" s="3"/>
      <c r="CB21" s="3" t="s">
        <v>76</v>
      </c>
      <c r="CC21" s="3"/>
      <c r="CD21" s="3"/>
      <c r="CE21" s="4"/>
      <c r="CF21" s="3"/>
      <c r="CG21" s="3"/>
      <c r="CH21" s="3"/>
      <c r="CI21" s="3"/>
      <c r="CJ21" s="3">
        <f>CE20-CJ20</f>
        <v>205.15</v>
      </c>
      <c r="CL21" s="3">
        <v>45747</v>
      </c>
      <c r="CM21" s="3" t="s">
        <v>76</v>
      </c>
      <c r="CN21" s="3"/>
      <c r="CO21" s="3"/>
      <c r="CP21" s="4"/>
      <c r="CQ21" s="3"/>
      <c r="CR21" s="3"/>
      <c r="CS21" s="3"/>
      <c r="CT21" s="3"/>
      <c r="CU21" s="3">
        <f>CP20-CU20</f>
        <v>120</v>
      </c>
      <c r="CX21" t="s">
        <v>77</v>
      </c>
      <c r="DA21" s="2">
        <f>SUM(DA19:DA20)</f>
        <v>80.63</v>
      </c>
      <c r="DF21">
        <f>SUM(DF19:DF20)</f>
        <v>80.63</v>
      </c>
      <c r="DH21">
        <v>45747</v>
      </c>
      <c r="DI21" t="s">
        <v>78</v>
      </c>
      <c r="DL21">
        <f>MAX(DL19,DQ19)</f>
        <v>745.61</v>
      </c>
    </row>
    <row r="22" spans="1:121" ht="16.8" thickTop="1" thickBot="1" x14ac:dyDescent="0.35">
      <c r="A22" s="6">
        <v>45624</v>
      </c>
      <c r="B22" t="s">
        <v>49</v>
      </c>
      <c r="E22" s="7">
        <v>2000</v>
      </c>
      <c r="F22" s="6">
        <v>45596</v>
      </c>
      <c r="G22" t="s">
        <v>37</v>
      </c>
      <c r="H22">
        <v>2013433</v>
      </c>
      <c r="I22" t="s">
        <v>309</v>
      </c>
      <c r="J22" s="9">
        <v>517.54</v>
      </c>
      <c r="P22" s="2"/>
      <c r="Y22" t="s">
        <v>77</v>
      </c>
      <c r="AB22" s="13">
        <f>SUM(AB20:AB21)</f>
        <v>6576.34</v>
      </c>
      <c r="AG22" s="14">
        <f>SUM(AG20:AG21)</f>
        <v>6576.34</v>
      </c>
      <c r="AI22" s="11">
        <v>45747</v>
      </c>
      <c r="AJ22" s="3" t="s">
        <v>78</v>
      </c>
      <c r="AK22" s="3"/>
      <c r="AL22" s="3"/>
      <c r="AM22" s="17">
        <f>MAX(AM20,AR20)</f>
        <v>2310</v>
      </c>
      <c r="AN22" s="3"/>
      <c r="AO22" s="3"/>
      <c r="AP22" s="3"/>
      <c r="AQ22" s="3"/>
      <c r="AR22" s="3"/>
      <c r="AU22" t="s">
        <v>78</v>
      </c>
      <c r="AX22">
        <f>MAX(AX20,BC20)</f>
        <v>120</v>
      </c>
      <c r="BP22" s="6"/>
      <c r="BT22" s="2"/>
      <c r="BU22" s="6">
        <v>45747</v>
      </c>
      <c r="BV22" t="s">
        <v>24</v>
      </c>
      <c r="BY22">
        <f>MAX(BY20,BT20)</f>
        <v>205.15</v>
      </c>
      <c r="CA22" s="3"/>
      <c r="CB22" s="3" t="s">
        <v>77</v>
      </c>
      <c r="CC22" s="3"/>
      <c r="CD22" s="3"/>
      <c r="CE22" s="4">
        <f>SUM(CE20:CE21)</f>
        <v>205.15</v>
      </c>
      <c r="CF22" s="3"/>
      <c r="CG22" s="3"/>
      <c r="CH22" s="3"/>
      <c r="CI22" s="3"/>
      <c r="CJ22" s="3">
        <f>SUM(CJ20:CJ21)</f>
        <v>205.15</v>
      </c>
      <c r="CL22" s="3"/>
      <c r="CM22" s="3" t="s">
        <v>77</v>
      </c>
      <c r="CN22" s="3"/>
      <c r="CO22" s="3"/>
      <c r="CP22" s="4">
        <f>SUM(CP20:CP21)</f>
        <v>120</v>
      </c>
      <c r="CQ22" s="3"/>
      <c r="CR22" s="3"/>
      <c r="CS22" s="3"/>
      <c r="CT22" s="3"/>
      <c r="CU22" s="3">
        <f>SUM(CU20:CU21)</f>
        <v>120</v>
      </c>
      <c r="CW22" s="6"/>
      <c r="DA22" s="2"/>
      <c r="DB22" s="6">
        <v>45747</v>
      </c>
      <c r="DC22" t="s">
        <v>24</v>
      </c>
      <c r="DF22">
        <f>MAX(DF20,DA20)</f>
        <v>80.63</v>
      </c>
    </row>
    <row r="23" spans="1:121" ht="16.2" thickTop="1" x14ac:dyDescent="0.3">
      <c r="A23" s="6">
        <v>45624</v>
      </c>
      <c r="B23" t="s">
        <v>49</v>
      </c>
      <c r="E23" s="7">
        <v>1400</v>
      </c>
      <c r="F23" s="6">
        <v>45596</v>
      </c>
      <c r="G23" t="s">
        <v>30</v>
      </c>
      <c r="I23" t="s">
        <v>309</v>
      </c>
      <c r="J23" s="9">
        <v>430.4</v>
      </c>
      <c r="P23" s="2"/>
      <c r="X23" s="6">
        <v>45747</v>
      </c>
      <c r="Y23" t="s">
        <v>78</v>
      </c>
      <c r="AB23" s="9">
        <f>MAX(AB21,AG21)</f>
        <v>6576.34</v>
      </c>
      <c r="BP23" s="3"/>
      <c r="BQ23" s="3"/>
      <c r="BR23" s="3"/>
      <c r="BS23" s="3"/>
      <c r="BT23" s="4"/>
      <c r="BU23" s="3"/>
      <c r="BV23" s="3"/>
      <c r="BW23" s="3"/>
      <c r="BX23" s="3"/>
      <c r="BY23" s="3"/>
      <c r="CB23" t="s">
        <v>78</v>
      </c>
      <c r="CE23">
        <f>MAX(CE21,CJ21)</f>
        <v>205.15</v>
      </c>
      <c r="CL23">
        <v>45747</v>
      </c>
      <c r="CM23" t="s">
        <v>78</v>
      </c>
      <c r="CP23">
        <f>MAX(CP21,CU21)</f>
        <v>120</v>
      </c>
    </row>
    <row r="24" spans="1:121" ht="16.2" thickBot="1" x14ac:dyDescent="0.35">
      <c r="A24" s="6">
        <v>45624</v>
      </c>
      <c r="B24" t="s">
        <v>50</v>
      </c>
      <c r="E24" s="7">
        <v>1251.2</v>
      </c>
      <c r="F24" s="6">
        <v>45596</v>
      </c>
      <c r="G24" t="s">
        <v>182</v>
      </c>
      <c r="H24" t="s">
        <v>48</v>
      </c>
      <c r="I24" t="s">
        <v>309</v>
      </c>
      <c r="J24" s="9">
        <v>40</v>
      </c>
      <c r="P24" s="2"/>
      <c r="X24" s="34" t="s">
        <v>8</v>
      </c>
      <c r="Y24" s="34"/>
      <c r="Z24" s="34"/>
      <c r="AA24" s="34"/>
      <c r="AB24" s="34"/>
      <c r="AC24" s="34"/>
      <c r="AD24" s="34"/>
      <c r="AE24" s="34"/>
      <c r="AF24" s="34"/>
      <c r="AG24" s="34"/>
    </row>
    <row r="25" spans="1:121" ht="16.2" thickBot="1" x14ac:dyDescent="0.35">
      <c r="A25" s="6">
        <v>45628</v>
      </c>
      <c r="B25" t="s">
        <v>35</v>
      </c>
      <c r="E25" s="7">
        <v>22.27</v>
      </c>
      <c r="F25" s="6">
        <v>45624</v>
      </c>
      <c r="G25" t="s">
        <v>10</v>
      </c>
      <c r="H25">
        <v>2651</v>
      </c>
      <c r="I25" t="s">
        <v>310</v>
      </c>
      <c r="J25" s="9">
        <v>2310</v>
      </c>
      <c r="P25" s="2"/>
      <c r="X25" t="s">
        <v>1</v>
      </c>
      <c r="Y25" t="s">
        <v>2</v>
      </c>
      <c r="Z25" t="s">
        <v>3</v>
      </c>
      <c r="AA25" t="s">
        <v>4</v>
      </c>
      <c r="AB25" s="1" t="s">
        <v>5</v>
      </c>
      <c r="AC25" s="2" t="s">
        <v>1</v>
      </c>
      <c r="AD25" t="s">
        <v>2</v>
      </c>
      <c r="AE25" t="s">
        <v>3</v>
      </c>
      <c r="AF25" t="s">
        <v>4</v>
      </c>
      <c r="AG25" t="s">
        <v>5</v>
      </c>
      <c r="AI25" s="34" t="s">
        <v>11</v>
      </c>
      <c r="AJ25" s="34"/>
      <c r="AK25" s="34"/>
      <c r="AL25" s="34"/>
      <c r="AM25" s="34"/>
      <c r="AN25" s="34"/>
      <c r="AO25" s="34"/>
      <c r="AP25" s="34"/>
      <c r="AQ25" s="34"/>
      <c r="AR25" s="34"/>
      <c r="AT25" s="33" t="s">
        <v>14</v>
      </c>
      <c r="AU25" s="33"/>
      <c r="AV25" s="33"/>
      <c r="AW25" s="33"/>
      <c r="AX25" s="33"/>
      <c r="AY25" s="33"/>
      <c r="AZ25" s="33"/>
      <c r="BA25" s="33"/>
      <c r="BB25" s="33"/>
      <c r="BC25" s="33"/>
      <c r="BE25" s="33" t="s">
        <v>17</v>
      </c>
      <c r="BF25" s="33"/>
      <c r="BG25" s="33"/>
      <c r="BH25" s="33"/>
      <c r="BI25" s="33"/>
      <c r="BJ25" s="33"/>
      <c r="BK25" s="33"/>
      <c r="BL25" s="33"/>
      <c r="BM25" s="33"/>
      <c r="BN25" s="33"/>
      <c r="BP25" s="33" t="s">
        <v>20</v>
      </c>
      <c r="BQ25" s="33"/>
      <c r="BR25" s="33"/>
      <c r="BS25" s="33"/>
      <c r="BT25" s="33"/>
      <c r="BU25" s="33"/>
      <c r="BV25" s="33"/>
      <c r="BW25" s="33"/>
      <c r="BX25" s="33"/>
      <c r="BY25" s="33"/>
      <c r="CA25" s="33" t="s">
        <v>22</v>
      </c>
      <c r="CB25" s="33"/>
      <c r="CC25" s="33"/>
      <c r="CD25" s="33"/>
      <c r="CE25" s="33"/>
      <c r="CF25" s="33"/>
      <c r="CG25" s="33"/>
      <c r="CH25" s="33"/>
      <c r="CI25" s="33"/>
      <c r="CJ25" s="33"/>
      <c r="CL25" s="33" t="s">
        <v>26</v>
      </c>
      <c r="CM25" s="33"/>
      <c r="CN25" s="33"/>
      <c r="CO25" s="33"/>
      <c r="CP25" s="33"/>
      <c r="CQ25" s="33"/>
      <c r="CR25" s="33"/>
      <c r="CS25" s="33"/>
      <c r="CT25" s="33"/>
      <c r="CU25" s="33"/>
      <c r="CW25" s="33" t="s">
        <v>46</v>
      </c>
      <c r="CX25" s="33"/>
      <c r="CY25" s="33"/>
      <c r="CZ25" s="33"/>
      <c r="DA25" s="33"/>
      <c r="DB25" s="33"/>
      <c r="DC25" s="33"/>
      <c r="DD25" s="33"/>
      <c r="DE25" s="33"/>
      <c r="DF25" s="33"/>
      <c r="DH25" s="33" t="s">
        <v>90</v>
      </c>
      <c r="DI25" s="33"/>
      <c r="DJ25" s="33"/>
      <c r="DK25" s="33"/>
      <c r="DL25" s="33"/>
      <c r="DM25" s="33"/>
      <c r="DN25" s="33"/>
      <c r="DO25" s="33"/>
      <c r="DP25" s="33"/>
      <c r="DQ25" s="33"/>
    </row>
    <row r="26" spans="1:121" ht="16.2" thickBot="1" x14ac:dyDescent="0.35">
      <c r="A26" s="6"/>
      <c r="E26" s="7"/>
      <c r="F26" s="6"/>
      <c r="J26" s="9"/>
      <c r="P26" s="2"/>
      <c r="AB26" s="2"/>
      <c r="AI26" s="5"/>
      <c r="AJ26" s="5"/>
      <c r="AK26" s="5"/>
      <c r="AL26" s="5"/>
      <c r="AM26" s="5"/>
      <c r="AN26" s="5"/>
      <c r="AO26" s="5"/>
      <c r="AP26" s="5"/>
      <c r="AQ26" s="5"/>
      <c r="AR26" s="5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H26" s="3" t="s">
        <v>1</v>
      </c>
      <c r="DI26" s="3" t="s">
        <v>2</v>
      </c>
      <c r="DJ26" s="3" t="s">
        <v>3</v>
      </c>
      <c r="DK26" s="3" t="s">
        <v>4</v>
      </c>
      <c r="DL26" s="4" t="s">
        <v>5</v>
      </c>
      <c r="DM26" s="4" t="s">
        <v>1</v>
      </c>
      <c r="DN26" s="3" t="s">
        <v>2</v>
      </c>
      <c r="DO26" s="3" t="s">
        <v>3</v>
      </c>
      <c r="DP26" s="3" t="s">
        <v>4</v>
      </c>
      <c r="DQ26" s="3" t="s">
        <v>5</v>
      </c>
    </row>
    <row r="27" spans="1:121" x14ac:dyDescent="0.3">
      <c r="A27" s="6">
        <v>45671</v>
      </c>
      <c r="B27" t="s">
        <v>29</v>
      </c>
      <c r="E27" s="7">
        <v>10</v>
      </c>
      <c r="F27" s="6">
        <v>45624</v>
      </c>
      <c r="G27" t="s">
        <v>32</v>
      </c>
      <c r="I27" t="s">
        <v>310</v>
      </c>
      <c r="J27" s="9">
        <v>22.2</v>
      </c>
      <c r="P27" s="2"/>
      <c r="X27" s="6">
        <v>45663</v>
      </c>
      <c r="Y27" t="s">
        <v>64</v>
      </c>
      <c r="AB27" s="2">
        <v>312</v>
      </c>
      <c r="AI27" t="s">
        <v>1</v>
      </c>
      <c r="AJ27" t="s">
        <v>2</v>
      </c>
      <c r="AK27" t="s">
        <v>3</v>
      </c>
      <c r="AL27" t="s">
        <v>4</v>
      </c>
      <c r="AM27" s="1" t="s">
        <v>5</v>
      </c>
      <c r="AN27" s="2" t="s">
        <v>1</v>
      </c>
      <c r="AO27" t="s">
        <v>2</v>
      </c>
      <c r="AP27" t="s">
        <v>3</v>
      </c>
      <c r="AQ27" t="s">
        <v>4</v>
      </c>
      <c r="AR27" t="s">
        <v>5</v>
      </c>
      <c r="AT27" s="3" t="s">
        <v>1</v>
      </c>
      <c r="AU27" s="3" t="s">
        <v>2</v>
      </c>
      <c r="AV27" s="3" t="s">
        <v>3</v>
      </c>
      <c r="AW27" s="3" t="s">
        <v>4</v>
      </c>
      <c r="AX27" s="4" t="s">
        <v>5</v>
      </c>
      <c r="AY27" s="4" t="s">
        <v>1</v>
      </c>
      <c r="AZ27" s="3" t="s">
        <v>2</v>
      </c>
      <c r="BA27" s="3" t="s">
        <v>3</v>
      </c>
      <c r="BB27" s="3" t="s">
        <v>4</v>
      </c>
      <c r="BC27" s="3" t="s">
        <v>5</v>
      </c>
      <c r="BE27" s="3" t="s">
        <v>1</v>
      </c>
      <c r="BF27" s="3" t="s">
        <v>2</v>
      </c>
      <c r="BG27" s="3" t="s">
        <v>3</v>
      </c>
      <c r="BH27" s="3" t="s">
        <v>4</v>
      </c>
      <c r="BI27" s="4" t="s">
        <v>5</v>
      </c>
      <c r="BJ27" s="4" t="s">
        <v>1</v>
      </c>
      <c r="BK27" s="3" t="s">
        <v>2</v>
      </c>
      <c r="BL27" s="3" t="s">
        <v>3</v>
      </c>
      <c r="BM27" s="3" t="s">
        <v>4</v>
      </c>
      <c r="BN27" s="3" t="s">
        <v>5</v>
      </c>
      <c r="BP27" s="3" t="s">
        <v>1</v>
      </c>
      <c r="BQ27" s="3" t="s">
        <v>2</v>
      </c>
      <c r="BR27" s="3" t="s">
        <v>3</v>
      </c>
      <c r="BS27" s="3" t="s">
        <v>4</v>
      </c>
      <c r="BT27" s="4" t="s">
        <v>5</v>
      </c>
      <c r="BU27" s="4" t="s">
        <v>1</v>
      </c>
      <c r="BV27" s="3" t="s">
        <v>2</v>
      </c>
      <c r="BW27" s="3" t="s">
        <v>3</v>
      </c>
      <c r="BX27" s="3" t="s">
        <v>4</v>
      </c>
      <c r="BY27" s="3" t="s">
        <v>5</v>
      </c>
      <c r="CA27" s="3" t="s">
        <v>1</v>
      </c>
      <c r="CB27" s="3" t="s">
        <v>2</v>
      </c>
      <c r="CC27" s="3" t="s">
        <v>3</v>
      </c>
      <c r="CD27" s="3" t="s">
        <v>4</v>
      </c>
      <c r="CE27" s="4" t="s">
        <v>5</v>
      </c>
      <c r="CF27" s="4" t="s">
        <v>1</v>
      </c>
      <c r="CG27" s="3" t="s">
        <v>2</v>
      </c>
      <c r="CH27" s="3" t="s">
        <v>3</v>
      </c>
      <c r="CI27" s="3" t="s">
        <v>4</v>
      </c>
      <c r="CJ27" s="3" t="s">
        <v>5</v>
      </c>
      <c r="CL27" s="3" t="s">
        <v>1</v>
      </c>
      <c r="CM27" s="3" t="s">
        <v>2</v>
      </c>
      <c r="CN27" s="3" t="s">
        <v>3</v>
      </c>
      <c r="CO27" s="3" t="s">
        <v>4</v>
      </c>
      <c r="CP27" s="4" t="s">
        <v>5</v>
      </c>
      <c r="CQ27" s="4" t="s">
        <v>1</v>
      </c>
      <c r="CR27" s="3" t="s">
        <v>2</v>
      </c>
      <c r="CS27" s="3" t="s">
        <v>3</v>
      </c>
      <c r="CT27" s="3" t="s">
        <v>4</v>
      </c>
      <c r="CU27" s="3" t="s">
        <v>5</v>
      </c>
      <c r="CW27" s="3" t="s">
        <v>1</v>
      </c>
      <c r="CX27" s="3" t="s">
        <v>2</v>
      </c>
      <c r="CY27" s="3" t="s">
        <v>3</v>
      </c>
      <c r="CZ27" s="3" t="s">
        <v>4</v>
      </c>
      <c r="DA27" s="4" t="s">
        <v>5</v>
      </c>
      <c r="DB27" s="4" t="s">
        <v>1</v>
      </c>
      <c r="DC27" s="3" t="s">
        <v>2</v>
      </c>
      <c r="DD27" s="3" t="s">
        <v>3</v>
      </c>
      <c r="DE27" s="3" t="s">
        <v>4</v>
      </c>
      <c r="DF27" s="3" t="s">
        <v>5</v>
      </c>
      <c r="DH27" s="11"/>
      <c r="DI27" s="3"/>
      <c r="DJ27" s="3"/>
      <c r="DK27" s="3"/>
      <c r="DL27" s="4"/>
      <c r="DM27" s="11">
        <v>45384</v>
      </c>
      <c r="DN27" s="3" t="s">
        <v>91</v>
      </c>
      <c r="DO27" s="3"/>
      <c r="DP27" s="3"/>
      <c r="DQ27" s="3">
        <v>219.31</v>
      </c>
    </row>
    <row r="28" spans="1:121" x14ac:dyDescent="0.3">
      <c r="A28" s="6">
        <v>45673</v>
      </c>
      <c r="B28" t="s">
        <v>49</v>
      </c>
      <c r="E28" s="7">
        <v>1500</v>
      </c>
      <c r="F28" s="6">
        <v>45624</v>
      </c>
      <c r="G28" t="s">
        <v>32</v>
      </c>
      <c r="I28" t="s">
        <v>310</v>
      </c>
      <c r="J28" s="9">
        <v>8</v>
      </c>
      <c r="P28" s="2"/>
      <c r="X28" s="6">
        <v>45695</v>
      </c>
      <c r="Y28" t="s">
        <v>66</v>
      </c>
      <c r="AB28" s="2">
        <v>81.760000000000005</v>
      </c>
      <c r="AI28" s="6">
        <v>45533</v>
      </c>
      <c r="AJ28" t="s">
        <v>31</v>
      </c>
      <c r="AM28" s="2">
        <v>30</v>
      </c>
      <c r="AT28" s="3"/>
      <c r="AU28" s="3"/>
      <c r="AV28" s="3"/>
      <c r="AW28" s="3"/>
      <c r="AX28" s="4"/>
      <c r="AY28" s="3"/>
      <c r="AZ28" s="3"/>
      <c r="BA28" s="3"/>
      <c r="BB28" s="3"/>
      <c r="BC28" s="3"/>
      <c r="BE28" s="3"/>
      <c r="BF28" s="3"/>
      <c r="BG28" s="3"/>
      <c r="BH28" s="3"/>
      <c r="BI28" s="4"/>
      <c r="BJ28" s="11">
        <v>45390</v>
      </c>
      <c r="BK28" s="3" t="s">
        <v>269</v>
      </c>
      <c r="BL28" s="3"/>
      <c r="BM28" s="3"/>
      <c r="BN28" s="3">
        <v>10</v>
      </c>
      <c r="BP28" s="11">
        <v>45624</v>
      </c>
      <c r="BQ28" s="3" t="s">
        <v>79</v>
      </c>
      <c r="BR28" s="3">
        <v>16301</v>
      </c>
      <c r="BS28" s="3"/>
      <c r="BT28" s="4">
        <v>775.2</v>
      </c>
      <c r="BU28" s="3"/>
      <c r="BV28" s="3"/>
      <c r="BW28" s="3"/>
      <c r="BX28" s="3"/>
      <c r="BY28" s="3"/>
      <c r="CA28" s="3"/>
      <c r="CB28" s="3"/>
      <c r="CC28" s="3"/>
      <c r="CD28" s="3"/>
      <c r="CE28" s="4"/>
      <c r="CF28" s="3"/>
      <c r="CG28" s="3"/>
      <c r="CH28" s="3"/>
      <c r="CI28" s="3"/>
      <c r="CJ28" s="3"/>
      <c r="CL28" s="6">
        <v>45624</v>
      </c>
      <c r="CM28" t="s">
        <v>52</v>
      </c>
      <c r="CN28" t="s">
        <v>51</v>
      </c>
      <c r="CP28" s="9">
        <v>1280</v>
      </c>
      <c r="CQ28" s="3"/>
      <c r="CR28" s="3"/>
      <c r="CS28" s="3"/>
      <c r="CT28" s="3"/>
      <c r="CU28" s="3"/>
      <c r="CW28" s="11">
        <v>45581</v>
      </c>
      <c r="CX28" s="3" t="s">
        <v>31</v>
      </c>
      <c r="CY28" s="3">
        <v>29241</v>
      </c>
      <c r="CZ28" s="3"/>
      <c r="DA28" s="4">
        <v>54</v>
      </c>
      <c r="DB28" s="11"/>
      <c r="DC28" s="3"/>
      <c r="DD28" s="3"/>
      <c r="DE28" s="3"/>
      <c r="DF28" s="3"/>
      <c r="DH28" s="3"/>
      <c r="DI28" s="3"/>
      <c r="DJ28" s="3"/>
      <c r="DK28" s="3"/>
      <c r="DL28" s="4"/>
      <c r="DM28" s="6"/>
      <c r="DQ28" s="7"/>
    </row>
    <row r="29" spans="1:121" x14ac:dyDescent="0.3">
      <c r="A29" s="6">
        <v>45719</v>
      </c>
      <c r="B29" t="s">
        <v>35</v>
      </c>
      <c r="E29" s="7">
        <v>14.43</v>
      </c>
      <c r="F29" s="6">
        <v>45624</v>
      </c>
      <c r="G29" t="s">
        <v>26</v>
      </c>
      <c r="H29" t="s">
        <v>51</v>
      </c>
      <c r="I29" t="s">
        <v>310</v>
      </c>
      <c r="J29" s="9">
        <v>1280</v>
      </c>
      <c r="P29" s="2"/>
      <c r="X29" s="6">
        <v>45723</v>
      </c>
      <c r="Y29" t="s">
        <v>66</v>
      </c>
      <c r="AB29" s="2">
        <v>0.21</v>
      </c>
      <c r="AI29" s="6">
        <v>45663</v>
      </c>
      <c r="AJ29" t="s">
        <v>104</v>
      </c>
      <c r="AM29" s="2">
        <v>27</v>
      </c>
      <c r="AT29" s="3"/>
      <c r="AU29" s="3"/>
      <c r="AV29" s="3"/>
      <c r="AW29" s="3"/>
      <c r="AX29" s="4"/>
      <c r="AY29" s="3"/>
      <c r="AZ29" s="3"/>
      <c r="BA29" s="3"/>
      <c r="BB29" s="3"/>
      <c r="BC29" s="3"/>
      <c r="BE29" s="3"/>
      <c r="BF29" s="3"/>
      <c r="BG29" s="3"/>
      <c r="BH29" s="3"/>
      <c r="BI29" s="4"/>
      <c r="BJ29" s="6">
        <v>45572</v>
      </c>
      <c r="BK29" t="s">
        <v>270</v>
      </c>
      <c r="BN29" s="7">
        <v>10</v>
      </c>
      <c r="BP29" s="11">
        <v>45673</v>
      </c>
      <c r="BQ29" s="3" t="s">
        <v>82</v>
      </c>
      <c r="BR29" s="3" t="s">
        <v>83</v>
      </c>
      <c r="BS29" s="3"/>
      <c r="BT29" s="4">
        <v>149.12</v>
      </c>
      <c r="BU29" s="3"/>
      <c r="BV29" s="3"/>
      <c r="BW29" s="3"/>
      <c r="BX29" s="3"/>
      <c r="BY29" s="3"/>
      <c r="CA29" s="3"/>
      <c r="CB29" s="3"/>
      <c r="CC29" s="3"/>
      <c r="CD29" s="3"/>
      <c r="CE29" s="4"/>
      <c r="CF29" s="3"/>
      <c r="CG29" s="3"/>
      <c r="CH29" s="3"/>
      <c r="CI29" s="3"/>
      <c r="CJ29" s="3"/>
      <c r="CL29" s="11">
        <v>45673</v>
      </c>
      <c r="CM29" s="3" t="s">
        <v>59</v>
      </c>
      <c r="CN29" s="3">
        <v>2738</v>
      </c>
      <c r="CO29" s="3"/>
      <c r="CP29" s="4">
        <v>2860</v>
      </c>
      <c r="CQ29" s="3"/>
      <c r="CR29" s="3"/>
      <c r="CS29" s="3"/>
      <c r="CT29" s="3"/>
      <c r="CU29" s="3"/>
      <c r="CW29" s="11">
        <v>45663</v>
      </c>
      <c r="CX29" s="3" t="s">
        <v>31</v>
      </c>
      <c r="CY29">
        <v>28614</v>
      </c>
      <c r="CZ29" s="3"/>
      <c r="DA29" s="4">
        <v>260.70999999999998</v>
      </c>
      <c r="DB29" s="6"/>
      <c r="DF29" s="7"/>
      <c r="DH29" s="3"/>
      <c r="DI29" s="3"/>
      <c r="DJ29" s="3"/>
      <c r="DK29" s="3"/>
      <c r="DL29" s="4"/>
      <c r="DM29" s="11"/>
      <c r="DN29" s="3"/>
      <c r="DO29" s="3"/>
      <c r="DP29" s="3"/>
      <c r="DQ29" s="3"/>
    </row>
    <row r="30" spans="1:121" x14ac:dyDescent="0.3">
      <c r="E30" s="7"/>
      <c r="F30" s="6">
        <v>45624</v>
      </c>
      <c r="G30" t="s">
        <v>30</v>
      </c>
      <c r="I30" t="s">
        <v>310</v>
      </c>
      <c r="J30" s="9">
        <v>430.4</v>
      </c>
      <c r="P30" s="2"/>
      <c r="AB30" s="2"/>
      <c r="AM30" s="2"/>
      <c r="AT30" s="3"/>
      <c r="AU30" s="3"/>
      <c r="AV30" s="3"/>
      <c r="AW30" s="3"/>
      <c r="AX30" s="4"/>
      <c r="AY30" s="3"/>
      <c r="AZ30" s="3"/>
      <c r="BA30" s="3"/>
      <c r="BB30" s="3"/>
      <c r="BC30" s="3"/>
      <c r="BE30" s="3"/>
      <c r="BF30" s="3"/>
      <c r="BG30" s="3"/>
      <c r="BH30" s="3"/>
      <c r="BI30" s="4"/>
      <c r="BJ30" s="6">
        <v>45572</v>
      </c>
      <c r="BK30" t="s">
        <v>271</v>
      </c>
      <c r="BN30" s="7">
        <v>40</v>
      </c>
      <c r="BP30" s="11">
        <v>45673</v>
      </c>
      <c r="BQ30" s="3" t="s">
        <v>88</v>
      </c>
      <c r="BR30" s="3">
        <v>2738</v>
      </c>
      <c r="BS30" s="3"/>
      <c r="BT30" s="4">
        <v>572</v>
      </c>
      <c r="BU30" s="3"/>
      <c r="BV30" s="3"/>
      <c r="BW30" s="3"/>
      <c r="BX30" s="3"/>
      <c r="BY30" s="3"/>
      <c r="CA30" s="3"/>
      <c r="CB30" s="3"/>
      <c r="CC30" s="3"/>
      <c r="CD30" s="3"/>
      <c r="CE30" s="4"/>
      <c r="CF30" s="3"/>
      <c r="CG30" s="3"/>
      <c r="CH30" s="3"/>
      <c r="CI30" s="3"/>
      <c r="CJ30" s="3"/>
      <c r="CL30" s="3"/>
      <c r="CM30" s="3"/>
      <c r="CN30" s="3"/>
      <c r="CO30" s="3"/>
      <c r="CP30" s="4"/>
      <c r="CQ30" s="3"/>
      <c r="CR30" s="3"/>
      <c r="CS30" s="3"/>
      <c r="CT30" s="3"/>
      <c r="CU30" s="3"/>
      <c r="CW30" s="11">
        <v>45663</v>
      </c>
      <c r="CX30" s="3" t="s">
        <v>31</v>
      </c>
      <c r="CY30" s="3" t="s">
        <v>58</v>
      </c>
      <c r="CZ30" s="3"/>
      <c r="DA30" s="4">
        <v>212.4</v>
      </c>
      <c r="DB30" s="3"/>
      <c r="DC30" s="3"/>
      <c r="DD30" s="3"/>
      <c r="DE30" s="3"/>
      <c r="DF30" s="3"/>
      <c r="DH30" s="3"/>
      <c r="DI30" s="3"/>
      <c r="DJ30" s="3"/>
      <c r="DK30" s="3"/>
      <c r="DL30" s="4"/>
      <c r="DM30" s="3"/>
      <c r="DN30" s="3"/>
      <c r="DO30" s="3"/>
      <c r="DP30" s="3"/>
      <c r="DQ30" s="3"/>
    </row>
    <row r="31" spans="1:121" x14ac:dyDescent="0.3">
      <c r="E31" s="7"/>
      <c r="F31" s="6">
        <v>45624</v>
      </c>
      <c r="G31" t="s">
        <v>30</v>
      </c>
      <c r="I31" t="s">
        <v>310</v>
      </c>
      <c r="J31" s="9">
        <v>738.99</v>
      </c>
      <c r="P31" s="2"/>
      <c r="AB31" s="2"/>
      <c r="AM31" s="2"/>
      <c r="AT31" s="3"/>
      <c r="AU31" s="3"/>
      <c r="AV31" s="3"/>
      <c r="AW31" s="3"/>
      <c r="AX31" s="4"/>
      <c r="AY31" s="3"/>
      <c r="AZ31" s="3"/>
      <c r="BA31" s="3"/>
      <c r="BB31" s="3"/>
      <c r="BC31" s="3"/>
      <c r="BE31" s="3"/>
      <c r="BF31" s="3"/>
      <c r="BG31" s="3"/>
      <c r="BH31" s="3"/>
      <c r="BI31" s="4"/>
      <c r="BJ31" s="6">
        <v>45572</v>
      </c>
      <c r="BK31" t="s">
        <v>272</v>
      </c>
      <c r="BN31" s="7">
        <v>20</v>
      </c>
      <c r="BP31" s="3"/>
      <c r="BQ31" s="3"/>
      <c r="BR31" s="3"/>
      <c r="BS31" s="3"/>
      <c r="BT31" s="4"/>
      <c r="BU31" s="3"/>
      <c r="BV31" s="3"/>
      <c r="BW31" s="3"/>
      <c r="BX31" s="3"/>
      <c r="BY31" s="3"/>
      <c r="CA31" s="3"/>
      <c r="CB31" s="3"/>
      <c r="CC31" s="3"/>
      <c r="CD31" s="3"/>
      <c r="CE31" s="4"/>
      <c r="CF31" s="3"/>
      <c r="CG31" s="3"/>
      <c r="CH31" s="3"/>
      <c r="CI31" s="3"/>
      <c r="CJ31" s="3"/>
      <c r="CL31" s="3"/>
      <c r="CM31" s="3"/>
      <c r="CN31" s="3"/>
      <c r="CO31" s="3"/>
      <c r="CP31" s="4"/>
      <c r="CQ31" s="3"/>
      <c r="CR31" s="3"/>
      <c r="CS31" s="3"/>
      <c r="CT31" s="3"/>
      <c r="CU31" s="3"/>
      <c r="CW31" s="3"/>
      <c r="CX31" s="3"/>
      <c r="CY31" s="3"/>
      <c r="CZ31" s="3"/>
      <c r="DA31" s="4"/>
      <c r="DB31" s="3"/>
      <c r="DC31" s="3"/>
      <c r="DD31" s="3"/>
      <c r="DE31" s="3"/>
      <c r="DF31" s="3"/>
      <c r="DH31" s="3"/>
      <c r="DI31" s="3"/>
      <c r="DJ31" s="3"/>
      <c r="DK31" s="3"/>
      <c r="DL31" s="4"/>
      <c r="DM31" s="3"/>
      <c r="DN31" s="3"/>
      <c r="DO31" s="3"/>
      <c r="DP31" s="3"/>
      <c r="DQ31" s="3"/>
    </row>
    <row r="32" spans="1:121" x14ac:dyDescent="0.3">
      <c r="E32" s="7"/>
      <c r="F32" s="6">
        <v>45624</v>
      </c>
      <c r="G32" t="s">
        <v>30</v>
      </c>
      <c r="I32" t="s">
        <v>310</v>
      </c>
      <c r="J32" s="9">
        <v>423.2</v>
      </c>
      <c r="P32" s="2"/>
      <c r="AB32" s="2"/>
      <c r="AM32" s="2"/>
      <c r="AT32" s="3"/>
      <c r="AU32" s="3"/>
      <c r="AV32" s="3"/>
      <c r="AW32" s="3"/>
      <c r="AX32" s="4"/>
      <c r="AY32" s="3"/>
      <c r="AZ32" s="3"/>
      <c r="BA32" s="3"/>
      <c r="BB32" s="3"/>
      <c r="BC32" s="3"/>
      <c r="BE32" s="3"/>
      <c r="BF32" s="3"/>
      <c r="BG32" s="3"/>
      <c r="BH32" s="3"/>
      <c r="BI32" s="4"/>
      <c r="BJ32" s="6">
        <v>45575</v>
      </c>
      <c r="BK32" t="s">
        <v>273</v>
      </c>
      <c r="BN32" s="7">
        <v>10</v>
      </c>
      <c r="BP32" s="3"/>
      <c r="BQ32" s="3"/>
      <c r="BR32" s="3"/>
      <c r="BS32" s="3"/>
      <c r="BT32" s="4"/>
      <c r="BU32" s="3"/>
      <c r="BV32" s="3"/>
      <c r="BW32" s="3"/>
      <c r="BX32" s="3"/>
      <c r="BY32" s="3"/>
      <c r="CA32" s="3"/>
      <c r="CB32" s="3"/>
      <c r="CC32" s="3"/>
      <c r="CD32" s="3"/>
      <c r="CE32" s="4"/>
      <c r="CF32" s="3"/>
      <c r="CG32" s="3"/>
      <c r="CH32" s="3"/>
      <c r="CI32" s="3"/>
      <c r="CJ32" s="3"/>
      <c r="CL32" s="3"/>
      <c r="CM32" s="3"/>
      <c r="CN32" s="3"/>
      <c r="CO32" s="3"/>
      <c r="CP32" s="4"/>
      <c r="CQ32" s="3"/>
      <c r="CR32" s="3"/>
      <c r="CS32" s="3"/>
      <c r="CT32" s="3"/>
      <c r="CU32" s="3"/>
      <c r="CW32" s="3"/>
      <c r="CX32" s="3"/>
      <c r="CY32" s="3"/>
      <c r="CZ32" s="3"/>
      <c r="DA32" s="4"/>
      <c r="DB32" s="3"/>
      <c r="DC32" s="3"/>
      <c r="DD32" s="3"/>
      <c r="DE32" s="3"/>
      <c r="DF32" s="3"/>
      <c r="DH32" s="3"/>
      <c r="DI32" s="3"/>
      <c r="DJ32" s="3"/>
      <c r="DK32" s="3"/>
      <c r="DL32" s="4"/>
      <c r="DM32" s="3"/>
      <c r="DN32" s="3"/>
      <c r="DO32" s="3"/>
      <c r="DP32" s="3"/>
      <c r="DQ32" s="3"/>
    </row>
    <row r="33" spans="5:121" x14ac:dyDescent="0.3">
      <c r="E33" s="7"/>
      <c r="F33" s="6">
        <v>45624</v>
      </c>
      <c r="G33" t="s">
        <v>85</v>
      </c>
      <c r="H33">
        <v>16301</v>
      </c>
      <c r="I33" t="s">
        <v>310</v>
      </c>
      <c r="J33" s="9">
        <v>3876</v>
      </c>
      <c r="P33" s="2"/>
      <c r="AB33" s="2"/>
      <c r="AM33" s="2"/>
      <c r="AT33" s="3"/>
      <c r="AU33" s="3"/>
      <c r="AV33" s="3"/>
      <c r="AW33" s="3"/>
      <c r="AX33" s="4"/>
      <c r="AY33" s="3"/>
      <c r="AZ33" s="3"/>
      <c r="BA33" s="3"/>
      <c r="BB33" s="3"/>
      <c r="BC33" s="3"/>
      <c r="BE33" s="3"/>
      <c r="BF33" s="3"/>
      <c r="BG33" s="3"/>
      <c r="BH33" s="3"/>
      <c r="BI33" s="4"/>
      <c r="BJ33" s="6">
        <v>45579</v>
      </c>
      <c r="BK33" t="s">
        <v>274</v>
      </c>
      <c r="BN33" s="7">
        <v>20</v>
      </c>
      <c r="BP33" s="3"/>
      <c r="BQ33" s="3"/>
      <c r="BR33" s="3"/>
      <c r="BS33" s="3"/>
      <c r="BT33" s="4"/>
      <c r="BU33" s="3"/>
      <c r="BV33" s="3"/>
      <c r="BW33" s="3"/>
      <c r="BX33" s="3"/>
      <c r="BY33" s="3"/>
      <c r="CA33" s="3"/>
      <c r="CB33" s="3"/>
      <c r="CC33" s="3"/>
      <c r="CD33" s="3"/>
      <c r="CE33" s="4"/>
      <c r="CF33" s="3"/>
      <c r="CG33" s="3"/>
      <c r="CH33" s="3"/>
      <c r="CI33" s="3"/>
      <c r="CJ33" s="3"/>
      <c r="CL33" s="3"/>
      <c r="CM33" s="3"/>
      <c r="CN33" s="3"/>
      <c r="CO33" s="3"/>
      <c r="CP33" s="4"/>
      <c r="CQ33" s="3"/>
      <c r="CR33" s="3"/>
      <c r="CS33" s="3"/>
      <c r="CT33" s="3"/>
      <c r="CU33" s="3"/>
      <c r="CW33" s="3"/>
      <c r="CX33" s="3"/>
      <c r="CY33" s="3"/>
      <c r="CZ33" s="3"/>
      <c r="DA33" s="4"/>
      <c r="DB33" s="3"/>
      <c r="DC33" s="3"/>
      <c r="DD33" s="3"/>
      <c r="DE33" s="3"/>
      <c r="DF33" s="3"/>
      <c r="DH33" s="3"/>
      <c r="DI33" s="3"/>
      <c r="DJ33" s="3"/>
      <c r="DK33" s="3"/>
      <c r="DL33" s="4"/>
      <c r="DM33" s="3"/>
      <c r="DN33" s="3"/>
      <c r="DO33" s="3"/>
      <c r="DP33" s="3"/>
      <c r="DQ33" s="3"/>
    </row>
    <row r="34" spans="5:121" x14ac:dyDescent="0.3">
      <c r="E34" s="7"/>
      <c r="F34" s="6">
        <v>45624</v>
      </c>
      <c r="G34" t="s">
        <v>73</v>
      </c>
      <c r="H34">
        <v>16301</v>
      </c>
      <c r="I34" t="s">
        <v>310</v>
      </c>
      <c r="J34" s="9">
        <v>775.2</v>
      </c>
      <c r="P34" s="2"/>
      <c r="AB34" s="2"/>
      <c r="AM34" s="2"/>
      <c r="AT34" s="3"/>
      <c r="AU34" s="3"/>
      <c r="AV34" s="3"/>
      <c r="AW34" s="3"/>
      <c r="AX34" s="4"/>
      <c r="AY34" s="3"/>
      <c r="AZ34" s="3"/>
      <c r="BA34" s="3"/>
      <c r="BB34" s="3"/>
      <c r="BC34" s="3"/>
      <c r="BE34" s="3"/>
      <c r="BF34" s="3"/>
      <c r="BG34" s="3"/>
      <c r="BH34" s="3"/>
      <c r="BI34" s="4"/>
      <c r="BJ34" s="6">
        <v>45579</v>
      </c>
      <c r="BK34" t="s">
        <v>275</v>
      </c>
      <c r="BN34" s="7">
        <v>20</v>
      </c>
      <c r="BP34" s="3"/>
      <c r="BQ34" s="3"/>
      <c r="BR34" s="3"/>
      <c r="BS34" s="3"/>
      <c r="BT34" s="4"/>
      <c r="BU34" s="3"/>
      <c r="BV34" s="3"/>
      <c r="BW34" s="3"/>
      <c r="BX34" s="3"/>
      <c r="BY34" s="3"/>
      <c r="CA34" s="3"/>
      <c r="CB34" s="3"/>
      <c r="CC34" s="3"/>
      <c r="CD34" s="3"/>
      <c r="CE34" s="4"/>
      <c r="CF34" s="3"/>
      <c r="CG34" s="3"/>
      <c r="CH34" s="3"/>
      <c r="CI34" s="3"/>
      <c r="CJ34" s="3"/>
      <c r="CL34" s="3"/>
      <c r="CM34" s="3"/>
      <c r="CN34" s="3"/>
      <c r="CO34" s="3"/>
      <c r="CP34" s="4"/>
      <c r="CQ34" s="3"/>
      <c r="CR34" s="3"/>
      <c r="CS34" s="3"/>
      <c r="CT34" s="3"/>
      <c r="CU34" s="3"/>
      <c r="CW34" s="3"/>
      <c r="CX34" s="3"/>
      <c r="CY34" s="3"/>
      <c r="CZ34" s="3"/>
      <c r="DA34" s="4"/>
      <c r="DB34" s="3"/>
      <c r="DC34" s="3"/>
      <c r="DD34" s="3"/>
      <c r="DE34" s="3"/>
      <c r="DF34" s="3"/>
      <c r="DH34" s="3"/>
      <c r="DI34" s="3"/>
      <c r="DJ34" s="3"/>
      <c r="DK34" s="3"/>
      <c r="DL34" s="4"/>
      <c r="DM34" s="3"/>
      <c r="DN34" s="3"/>
      <c r="DO34" s="3"/>
      <c r="DP34" s="3"/>
      <c r="DQ34" s="3"/>
    </row>
    <row r="35" spans="5:121" x14ac:dyDescent="0.3">
      <c r="E35" s="7"/>
      <c r="F35" s="6">
        <v>45663</v>
      </c>
      <c r="G35" t="s">
        <v>30</v>
      </c>
      <c r="I35" t="s">
        <v>310</v>
      </c>
      <c r="J35" s="9">
        <v>175.01</v>
      </c>
      <c r="P35" s="2"/>
      <c r="AB35" s="2"/>
      <c r="AM35" s="2"/>
      <c r="AT35" s="3"/>
      <c r="AU35" s="3"/>
      <c r="AV35" s="3"/>
      <c r="AW35" s="3"/>
      <c r="AX35" s="4"/>
      <c r="AY35" s="3"/>
      <c r="AZ35" s="3"/>
      <c r="BA35" s="3"/>
      <c r="BB35" s="3"/>
      <c r="BC35" s="3"/>
      <c r="BE35" s="3"/>
      <c r="BF35" s="3"/>
      <c r="BG35" s="3"/>
      <c r="BH35" s="3"/>
      <c r="BI35" s="4"/>
      <c r="BJ35" s="6">
        <v>45580</v>
      </c>
      <c r="BK35" t="s">
        <v>276</v>
      </c>
      <c r="BN35" s="7">
        <v>40</v>
      </c>
      <c r="BP35" s="3"/>
      <c r="BQ35" s="3"/>
      <c r="BR35" s="3"/>
      <c r="BS35" s="3"/>
      <c r="BT35" s="4"/>
      <c r="BU35" s="3"/>
      <c r="BV35" s="3"/>
      <c r="BW35" s="3"/>
      <c r="BX35" s="3"/>
      <c r="BY35" s="3"/>
      <c r="CA35" s="3"/>
      <c r="CB35" s="3"/>
      <c r="CC35" s="3"/>
      <c r="CD35" s="3"/>
      <c r="CE35" s="4"/>
      <c r="CF35" s="3"/>
      <c r="CG35" s="3"/>
      <c r="CH35" s="3"/>
      <c r="CI35" s="3"/>
      <c r="CJ35" s="3"/>
      <c r="CL35" s="3"/>
      <c r="CM35" s="3"/>
      <c r="CN35" s="3"/>
      <c r="CO35" s="3"/>
      <c r="CP35" s="4"/>
      <c r="CQ35" s="3"/>
      <c r="CR35" s="3"/>
      <c r="CS35" s="3"/>
      <c r="CT35" s="3"/>
      <c r="CU35" s="3"/>
      <c r="CW35" s="3"/>
      <c r="CX35" s="3"/>
      <c r="CY35" s="3"/>
      <c r="CZ35" s="3"/>
      <c r="DA35" s="4"/>
      <c r="DB35" s="3"/>
      <c r="DC35" s="3"/>
      <c r="DD35" s="3"/>
      <c r="DE35" s="3"/>
      <c r="DF35" s="3"/>
      <c r="DH35" s="3"/>
      <c r="DI35" s="3"/>
      <c r="DJ35" s="3"/>
      <c r="DK35" s="3"/>
      <c r="DL35" s="4"/>
      <c r="DM35" s="3"/>
      <c r="DN35" s="3"/>
      <c r="DO35" s="3"/>
      <c r="DP35" s="3"/>
      <c r="DQ35" s="3"/>
    </row>
    <row r="36" spans="5:121" x14ac:dyDescent="0.3">
      <c r="E36" s="7"/>
      <c r="F36" s="6">
        <v>45663</v>
      </c>
      <c r="G36" t="s">
        <v>32</v>
      </c>
      <c r="I36" t="s">
        <v>310</v>
      </c>
      <c r="J36" s="9">
        <v>24.49</v>
      </c>
      <c r="P36" s="2"/>
      <c r="AB36" s="2"/>
      <c r="AM36" s="2"/>
      <c r="AT36" s="3"/>
      <c r="AU36" s="3"/>
      <c r="AV36" s="3"/>
      <c r="AW36" s="3"/>
      <c r="AX36" s="4"/>
      <c r="AY36" s="3"/>
      <c r="AZ36" s="3"/>
      <c r="BA36" s="3"/>
      <c r="BB36" s="3"/>
      <c r="BC36" s="3"/>
      <c r="BE36" s="3"/>
      <c r="BF36" s="3"/>
      <c r="BG36" s="3"/>
      <c r="BH36" s="3"/>
      <c r="BI36" s="4"/>
      <c r="BJ36" s="6">
        <v>45582</v>
      </c>
      <c r="BK36" t="s">
        <v>277</v>
      </c>
      <c r="BN36" s="7">
        <v>10</v>
      </c>
      <c r="BP36" s="3"/>
      <c r="BQ36" s="3"/>
      <c r="BR36" s="3"/>
      <c r="BS36" s="3"/>
      <c r="BT36" s="4"/>
      <c r="BU36" s="3"/>
      <c r="BV36" s="3"/>
      <c r="BW36" s="3"/>
      <c r="BX36" s="3"/>
      <c r="BY36" s="3"/>
      <c r="CA36" s="3"/>
      <c r="CB36" s="3"/>
      <c r="CC36" s="3"/>
      <c r="CD36" s="3"/>
      <c r="CE36" s="4"/>
      <c r="CF36" s="3"/>
      <c r="CG36" s="3"/>
      <c r="CH36" s="3"/>
      <c r="CI36" s="3"/>
      <c r="CJ36" s="3"/>
      <c r="CL36" s="3"/>
      <c r="CM36" s="3"/>
      <c r="CN36" s="3"/>
      <c r="CO36" s="3"/>
      <c r="CP36" s="4"/>
      <c r="CQ36" s="3"/>
      <c r="CR36" s="3"/>
      <c r="CS36" s="3"/>
      <c r="CT36" s="3"/>
      <c r="CU36" s="3"/>
      <c r="CW36" s="3"/>
      <c r="CX36" s="3"/>
      <c r="CY36" s="3"/>
      <c r="CZ36" s="3"/>
      <c r="DA36" s="4"/>
      <c r="DB36" s="3"/>
      <c r="DC36" s="3"/>
      <c r="DD36" s="3"/>
      <c r="DE36" s="3"/>
      <c r="DF36" s="3"/>
      <c r="DH36" s="3"/>
      <c r="DI36" s="3"/>
      <c r="DJ36" s="3"/>
      <c r="DK36" s="3"/>
      <c r="DL36" s="4"/>
      <c r="DM36" s="3"/>
      <c r="DN36" s="3"/>
      <c r="DO36" s="3"/>
      <c r="DP36" s="3"/>
      <c r="DQ36" s="3"/>
    </row>
    <row r="37" spans="5:121" x14ac:dyDescent="0.3">
      <c r="E37" s="7"/>
      <c r="F37" s="6">
        <v>45663</v>
      </c>
      <c r="G37" t="s">
        <v>44</v>
      </c>
      <c r="H37" t="s">
        <v>55</v>
      </c>
      <c r="I37" t="s">
        <v>312</v>
      </c>
      <c r="J37" s="9">
        <v>27</v>
      </c>
      <c r="P37" s="2"/>
      <c r="AB37" s="2"/>
      <c r="AM37" s="2"/>
      <c r="AT37" s="3"/>
      <c r="AU37" s="3"/>
      <c r="AV37" s="3"/>
      <c r="AW37" s="3"/>
      <c r="AX37" s="4"/>
      <c r="AY37" s="3"/>
      <c r="AZ37" s="3"/>
      <c r="BA37" s="3"/>
      <c r="BB37" s="3"/>
      <c r="BC37" s="3"/>
      <c r="BE37" s="3"/>
      <c r="BF37" s="3"/>
      <c r="BG37" s="3"/>
      <c r="BH37" s="3"/>
      <c r="BI37" s="4"/>
      <c r="BJ37" s="6">
        <v>45586</v>
      </c>
      <c r="BK37" t="s">
        <v>278</v>
      </c>
      <c r="BN37" s="7">
        <v>40</v>
      </c>
      <c r="BP37" s="3"/>
      <c r="BQ37" s="3"/>
      <c r="BR37" s="3"/>
      <c r="BS37" s="3"/>
      <c r="BT37" s="4"/>
      <c r="BU37" s="3"/>
      <c r="BV37" s="3"/>
      <c r="BW37" s="3"/>
      <c r="BX37" s="3"/>
      <c r="BY37" s="3"/>
      <c r="CA37" s="3"/>
      <c r="CB37" s="3"/>
      <c r="CC37" s="3"/>
      <c r="CD37" s="3"/>
      <c r="CE37" s="4"/>
      <c r="CF37" s="3"/>
      <c r="CG37" s="3"/>
      <c r="CH37" s="3"/>
      <c r="CI37" s="3"/>
      <c r="CJ37" s="3"/>
      <c r="CL37" s="3"/>
      <c r="CM37" s="3"/>
      <c r="CN37" s="3"/>
      <c r="CO37" s="3"/>
      <c r="CP37" s="4"/>
      <c r="CQ37" s="3"/>
      <c r="CR37" s="3"/>
      <c r="CS37" s="3"/>
      <c r="CT37" s="3"/>
      <c r="CU37" s="3"/>
      <c r="CW37" s="3"/>
      <c r="CX37" s="3"/>
      <c r="CY37" s="3"/>
      <c r="CZ37" s="3"/>
      <c r="DA37" s="4"/>
      <c r="DB37" s="3"/>
      <c r="DC37" s="3"/>
      <c r="DD37" s="3"/>
      <c r="DE37" s="3"/>
      <c r="DF37" s="3"/>
      <c r="DH37" s="3"/>
      <c r="DI37" s="3"/>
      <c r="DJ37" s="3"/>
      <c r="DK37" s="3"/>
      <c r="DL37" s="4"/>
      <c r="DM37" s="3"/>
      <c r="DN37" s="3"/>
      <c r="DO37" s="3"/>
      <c r="DP37" s="3"/>
      <c r="DQ37" s="3"/>
    </row>
    <row r="38" spans="5:121" x14ac:dyDescent="0.3">
      <c r="E38" s="7"/>
      <c r="F38" s="6">
        <v>45663</v>
      </c>
      <c r="G38" t="s">
        <v>56</v>
      </c>
      <c r="H38" t="s">
        <v>57</v>
      </c>
      <c r="I38" t="s">
        <v>312</v>
      </c>
      <c r="J38" s="9">
        <v>312</v>
      </c>
      <c r="P38" s="2"/>
      <c r="AB38" s="2"/>
      <c r="AM38" s="2"/>
      <c r="AT38" s="3"/>
      <c r="AU38" s="3"/>
      <c r="AV38" s="3"/>
      <c r="AW38" s="3"/>
      <c r="AX38" s="4"/>
      <c r="AY38" s="3"/>
      <c r="AZ38" s="3"/>
      <c r="BA38" s="3"/>
      <c r="BB38" s="3"/>
      <c r="BC38" s="3"/>
      <c r="BE38" s="3"/>
      <c r="BF38" s="3"/>
      <c r="BG38" s="3"/>
      <c r="BH38" s="3"/>
      <c r="BI38" s="4"/>
      <c r="BJ38" s="6">
        <v>45593</v>
      </c>
      <c r="BK38" t="s">
        <v>279</v>
      </c>
      <c r="BN38" s="7">
        <v>10</v>
      </c>
      <c r="BP38" s="3"/>
      <c r="BQ38" s="3"/>
      <c r="BR38" s="3"/>
      <c r="BS38" s="3"/>
      <c r="BT38" s="4"/>
      <c r="BU38" s="3"/>
      <c r="BV38" s="3"/>
      <c r="BW38" s="3"/>
      <c r="BX38" s="3"/>
      <c r="BY38" s="3"/>
      <c r="CA38" s="3"/>
      <c r="CB38" s="3"/>
      <c r="CC38" s="3"/>
      <c r="CD38" s="3"/>
      <c r="CE38" s="4"/>
      <c r="CF38" s="3"/>
      <c r="CG38" s="3"/>
      <c r="CH38" s="3"/>
      <c r="CI38" s="3"/>
      <c r="CJ38" s="3"/>
      <c r="CL38" s="3"/>
      <c r="CM38" s="3"/>
      <c r="CN38" s="3"/>
      <c r="CO38" s="3"/>
      <c r="CP38" s="4"/>
      <c r="CQ38" s="3"/>
      <c r="CR38" s="3"/>
      <c r="CS38" s="3"/>
      <c r="CT38" s="3"/>
      <c r="CU38" s="3"/>
      <c r="CW38" s="3"/>
      <c r="CX38" s="3"/>
      <c r="CY38" s="3"/>
      <c r="CZ38" s="3"/>
      <c r="DA38" s="4"/>
      <c r="DB38" s="3"/>
      <c r="DC38" s="3"/>
      <c r="DD38" s="3"/>
      <c r="DE38" s="3"/>
      <c r="DF38" s="3"/>
      <c r="DH38" s="3"/>
      <c r="DI38" s="3"/>
      <c r="DJ38" s="3"/>
      <c r="DK38" s="3"/>
      <c r="DL38" s="4"/>
      <c r="DM38" s="3"/>
      <c r="DN38" s="3"/>
      <c r="DO38" s="3"/>
      <c r="DP38" s="3"/>
      <c r="DQ38" s="3"/>
    </row>
    <row r="39" spans="5:121" x14ac:dyDescent="0.3">
      <c r="E39" s="7"/>
      <c r="F39" s="6">
        <v>45663</v>
      </c>
      <c r="G39" t="s">
        <v>46</v>
      </c>
      <c r="H39">
        <v>28614</v>
      </c>
      <c r="I39" t="s">
        <v>312</v>
      </c>
      <c r="J39" s="9">
        <v>260.70999999999998</v>
      </c>
      <c r="P39" s="2"/>
      <c r="AB39" s="2"/>
      <c r="AM39" s="2"/>
      <c r="AT39" s="3"/>
      <c r="AU39" s="3"/>
      <c r="AV39" s="3"/>
      <c r="AW39" s="3"/>
      <c r="AX39" s="4"/>
      <c r="AY39" s="3"/>
      <c r="AZ39" s="3"/>
      <c r="BA39" s="3"/>
      <c r="BB39" s="3"/>
      <c r="BC39" s="3"/>
      <c r="BE39" s="3"/>
      <c r="BF39" s="3"/>
      <c r="BG39" s="3"/>
      <c r="BH39" s="3"/>
      <c r="BI39" s="4"/>
      <c r="BJ39" s="6">
        <v>45597</v>
      </c>
      <c r="BK39" t="s">
        <v>280</v>
      </c>
      <c r="BN39" s="7">
        <v>40</v>
      </c>
      <c r="BP39" s="3"/>
      <c r="BQ39" s="3"/>
      <c r="BR39" s="3"/>
      <c r="BS39" s="3"/>
      <c r="BT39" s="4"/>
      <c r="BU39" s="3"/>
      <c r="BV39" s="3"/>
      <c r="BW39" s="3"/>
      <c r="BX39" s="3"/>
      <c r="BY39" s="3"/>
      <c r="CA39" s="3"/>
      <c r="CB39" s="3"/>
      <c r="CC39" s="3"/>
      <c r="CD39" s="3"/>
      <c r="CE39" s="4"/>
      <c r="CF39" s="3"/>
      <c r="CG39" s="3"/>
      <c r="CH39" s="3"/>
      <c r="CI39" s="3"/>
      <c r="CJ39" s="3"/>
      <c r="CL39" s="3"/>
      <c r="CM39" s="3"/>
      <c r="CN39" s="3"/>
      <c r="CO39" s="3"/>
      <c r="CP39" s="4"/>
      <c r="CQ39" s="3"/>
      <c r="CR39" s="3"/>
      <c r="CS39" s="3"/>
      <c r="CT39" s="3"/>
      <c r="CU39" s="3"/>
      <c r="CW39" s="3"/>
      <c r="CX39" s="3"/>
      <c r="CY39" s="3"/>
      <c r="CZ39" s="3"/>
      <c r="DA39" s="4"/>
      <c r="DB39" s="3"/>
      <c r="DC39" s="3"/>
      <c r="DD39" s="3"/>
      <c r="DE39" s="3"/>
      <c r="DF39" s="3"/>
      <c r="DH39" s="3"/>
      <c r="DI39" s="3"/>
      <c r="DJ39" s="3"/>
      <c r="DK39" s="3"/>
      <c r="DL39" s="4"/>
      <c r="DM39" s="3"/>
      <c r="DN39" s="3"/>
      <c r="DO39" s="3"/>
      <c r="DP39" s="3"/>
      <c r="DQ39" s="3"/>
    </row>
    <row r="40" spans="5:121" x14ac:dyDescent="0.3">
      <c r="E40" s="7"/>
      <c r="F40" s="6">
        <v>45663</v>
      </c>
      <c r="G40" t="s">
        <v>46</v>
      </c>
      <c r="H40">
        <v>29044</v>
      </c>
      <c r="I40" t="s">
        <v>312</v>
      </c>
      <c r="J40" s="9">
        <v>212.4</v>
      </c>
      <c r="P40" s="2"/>
      <c r="AB40" s="2"/>
      <c r="AM40" s="2"/>
      <c r="AT40" s="3"/>
      <c r="AU40" s="3"/>
      <c r="AV40" s="3"/>
      <c r="AW40" s="3"/>
      <c r="AX40" s="4"/>
      <c r="AY40" s="3"/>
      <c r="AZ40" s="3"/>
      <c r="BA40" s="3"/>
      <c r="BB40" s="3"/>
      <c r="BC40" s="3"/>
      <c r="BE40" s="3"/>
      <c r="BF40" s="3"/>
      <c r="BG40" s="3"/>
      <c r="BH40" s="3"/>
      <c r="BI40" s="4"/>
      <c r="BJ40" s="6">
        <v>45597</v>
      </c>
      <c r="BK40" t="s">
        <v>281</v>
      </c>
      <c r="BN40" s="7">
        <v>20</v>
      </c>
      <c r="BP40" s="3"/>
      <c r="BQ40" s="3"/>
      <c r="BR40" s="3"/>
      <c r="BS40" s="3"/>
      <c r="BT40" s="4"/>
      <c r="BU40" s="3"/>
      <c r="BV40" s="3"/>
      <c r="BW40" s="3"/>
      <c r="BX40" s="3"/>
      <c r="BY40" s="3"/>
      <c r="CA40" s="3"/>
      <c r="CB40" s="3"/>
      <c r="CC40" s="3"/>
      <c r="CD40" s="3"/>
      <c r="CE40" s="4"/>
      <c r="CF40" s="3"/>
      <c r="CG40" s="3"/>
      <c r="CH40" s="3"/>
      <c r="CI40" s="3"/>
      <c r="CJ40" s="3"/>
      <c r="CL40" s="3"/>
      <c r="CM40" s="3"/>
      <c r="CN40" s="3"/>
      <c r="CO40" s="3"/>
      <c r="CP40" s="4"/>
      <c r="CQ40" s="3"/>
      <c r="CR40" s="3"/>
      <c r="CS40" s="3"/>
      <c r="CT40" s="3"/>
      <c r="CU40" s="3"/>
      <c r="CW40" s="3"/>
      <c r="CX40" s="3"/>
      <c r="CY40" s="3"/>
      <c r="CZ40" s="3"/>
      <c r="DA40" s="4"/>
      <c r="DB40" s="3"/>
      <c r="DC40" s="3"/>
      <c r="DD40" s="3"/>
      <c r="DE40" s="3"/>
      <c r="DF40" s="3"/>
      <c r="DH40" s="3"/>
      <c r="DI40" s="3"/>
      <c r="DJ40" s="3"/>
      <c r="DK40" s="3"/>
      <c r="DL40" s="4"/>
      <c r="DM40" s="3"/>
      <c r="DN40" s="3"/>
      <c r="DO40" s="3"/>
      <c r="DP40" s="3"/>
      <c r="DQ40" s="3"/>
    </row>
    <row r="41" spans="5:121" x14ac:dyDescent="0.3">
      <c r="E41" s="7"/>
      <c r="F41" s="6">
        <v>45673</v>
      </c>
      <c r="G41" t="s">
        <v>86</v>
      </c>
      <c r="H41">
        <v>2738</v>
      </c>
      <c r="I41" t="s">
        <v>284</v>
      </c>
      <c r="J41" s="9">
        <v>572</v>
      </c>
      <c r="P41" s="2"/>
      <c r="AB41" s="2"/>
      <c r="AM41" s="2"/>
      <c r="AT41" s="3"/>
      <c r="AU41" s="3"/>
      <c r="AV41" s="3"/>
      <c r="AW41" s="3"/>
      <c r="AX41" s="4"/>
      <c r="AY41" s="3"/>
      <c r="AZ41" s="3"/>
      <c r="BA41" s="3"/>
      <c r="BB41" s="3"/>
      <c r="BC41" s="3"/>
      <c r="BE41" s="3"/>
      <c r="BF41" s="3"/>
      <c r="BG41" s="3"/>
      <c r="BH41" s="3"/>
      <c r="BI41" s="4"/>
      <c r="BJ41" s="6"/>
      <c r="BN41" s="7"/>
      <c r="BP41" s="3"/>
      <c r="BQ41" s="3"/>
      <c r="BR41" s="3"/>
      <c r="BS41" s="3"/>
      <c r="BT41" s="4"/>
      <c r="BU41" s="3"/>
      <c r="BV41" s="3"/>
      <c r="BW41" s="3"/>
      <c r="BX41" s="3"/>
      <c r="BY41" s="3"/>
      <c r="CA41" s="3"/>
      <c r="CB41" s="3"/>
      <c r="CC41" s="3"/>
      <c r="CD41" s="3"/>
      <c r="CE41" s="4"/>
      <c r="CF41" s="3"/>
      <c r="CG41" s="3"/>
      <c r="CH41" s="3"/>
      <c r="CI41" s="3"/>
      <c r="CJ41" s="3"/>
      <c r="CL41" s="3"/>
      <c r="CM41" s="3"/>
      <c r="CN41" s="3"/>
      <c r="CO41" s="3"/>
      <c r="CP41" s="4"/>
      <c r="CQ41" s="3"/>
      <c r="CR41" s="3"/>
      <c r="CS41" s="3"/>
      <c r="CT41" s="3"/>
      <c r="CU41" s="3"/>
      <c r="CW41" s="3"/>
      <c r="CX41" s="3"/>
      <c r="CY41" s="3"/>
      <c r="CZ41" s="3"/>
      <c r="DA41" s="4"/>
      <c r="DB41" s="3"/>
      <c r="DC41" s="3"/>
      <c r="DD41" s="3"/>
      <c r="DE41" s="3"/>
      <c r="DF41" s="3"/>
      <c r="DH41" s="3"/>
      <c r="DI41" s="3"/>
      <c r="DJ41" s="3"/>
      <c r="DK41" s="3"/>
      <c r="DL41" s="4"/>
      <c r="DM41" s="3"/>
      <c r="DN41" s="3"/>
      <c r="DO41" s="3"/>
      <c r="DP41" s="3"/>
      <c r="DQ41" s="3"/>
    </row>
    <row r="42" spans="5:121" x14ac:dyDescent="0.3">
      <c r="E42" s="7"/>
      <c r="F42" s="6">
        <v>45673</v>
      </c>
      <c r="G42" t="s">
        <v>87</v>
      </c>
      <c r="H42">
        <v>2738</v>
      </c>
      <c r="I42" t="s">
        <v>284</v>
      </c>
      <c r="J42" s="9">
        <v>2860</v>
      </c>
      <c r="P42" s="2"/>
      <c r="AB42" s="2"/>
      <c r="AM42" s="2"/>
      <c r="AT42" s="3"/>
      <c r="AU42" s="3"/>
      <c r="AV42" s="3"/>
      <c r="AW42" s="3"/>
      <c r="AX42" s="4"/>
      <c r="AY42" s="3"/>
      <c r="AZ42" s="3"/>
      <c r="BA42" s="3"/>
      <c r="BB42" s="3"/>
      <c r="BC42" s="3"/>
      <c r="BE42" s="3"/>
      <c r="BF42" s="3"/>
      <c r="BG42" s="3"/>
      <c r="BH42" s="3"/>
      <c r="BI42" s="4"/>
      <c r="BJ42" s="6">
        <v>45601</v>
      </c>
      <c r="BK42" t="s">
        <v>282</v>
      </c>
      <c r="BN42" s="7">
        <v>30</v>
      </c>
      <c r="BP42" s="3"/>
      <c r="BQ42" s="3"/>
      <c r="BR42" s="3"/>
      <c r="BS42" s="3"/>
      <c r="BT42" s="4"/>
      <c r="BU42" s="3"/>
      <c r="BV42" s="3"/>
      <c r="BW42" s="3"/>
      <c r="BX42" s="3"/>
      <c r="BY42" s="3"/>
      <c r="CA42" s="3"/>
      <c r="CB42" s="3"/>
      <c r="CC42" s="3"/>
      <c r="CD42" s="3"/>
      <c r="CE42" s="4"/>
      <c r="CF42" s="3"/>
      <c r="CG42" s="3"/>
      <c r="CH42" s="3"/>
      <c r="CI42" s="3"/>
      <c r="CJ42" s="3"/>
      <c r="CL42" s="3"/>
      <c r="CM42" s="3"/>
      <c r="CN42" s="3"/>
      <c r="CO42" s="3"/>
      <c r="CP42" s="4"/>
      <c r="CQ42" s="3"/>
      <c r="CR42" s="3"/>
      <c r="CS42" s="3"/>
      <c r="CT42" s="3"/>
      <c r="CU42" s="3"/>
      <c r="CW42" s="3"/>
      <c r="CX42" s="3" t="s">
        <v>23</v>
      </c>
      <c r="CY42" s="3"/>
      <c r="CZ42" s="3"/>
      <c r="DA42" s="4">
        <f>SUM(DA28:DA38)</f>
        <v>527.11</v>
      </c>
      <c r="DB42" s="3"/>
      <c r="DC42" s="3"/>
      <c r="DD42" s="3"/>
      <c r="DE42" s="3"/>
      <c r="DF42" s="3">
        <f>SUM(DF23:DF38)</f>
        <v>0</v>
      </c>
      <c r="DH42" s="3"/>
      <c r="DI42" s="3" t="s">
        <v>23</v>
      </c>
      <c r="DJ42" s="3"/>
      <c r="DK42" s="3"/>
      <c r="DL42" s="4">
        <f>SUM(DL25:DL39)</f>
        <v>0</v>
      </c>
      <c r="DM42" s="3"/>
      <c r="DN42" s="3"/>
      <c r="DO42" s="3"/>
      <c r="DP42" s="3"/>
      <c r="DQ42" s="3">
        <f>SUM(DQ27:DQ39)</f>
        <v>219.31</v>
      </c>
    </row>
    <row r="43" spans="5:121" x14ac:dyDescent="0.3">
      <c r="E43" s="7"/>
      <c r="F43" s="6">
        <v>45673</v>
      </c>
      <c r="G43" t="s">
        <v>81</v>
      </c>
      <c r="H43" t="s">
        <v>61</v>
      </c>
      <c r="I43" t="s">
        <v>284</v>
      </c>
      <c r="J43" s="9">
        <v>149.12</v>
      </c>
      <c r="P43" s="2"/>
      <c r="AB43" s="2"/>
      <c r="AM43" s="2"/>
      <c r="AT43" s="3"/>
      <c r="AU43" s="3"/>
      <c r="AV43" s="3"/>
      <c r="AW43" s="3"/>
      <c r="AX43" s="4"/>
      <c r="AY43" s="3"/>
      <c r="AZ43" s="3"/>
      <c r="BA43" s="3"/>
      <c r="BB43" s="3"/>
      <c r="BC43" s="3"/>
      <c r="BE43" s="3"/>
      <c r="BF43" s="3"/>
      <c r="BG43" s="3"/>
      <c r="BH43" s="3"/>
      <c r="BI43" s="4"/>
      <c r="BJ43" s="6"/>
      <c r="BN43" s="9"/>
      <c r="BP43" s="3"/>
      <c r="BQ43" s="3"/>
      <c r="BR43" s="3"/>
      <c r="BS43" s="3"/>
      <c r="BT43" s="4"/>
      <c r="BU43" s="3"/>
      <c r="BV43" s="3"/>
      <c r="BW43" s="3"/>
      <c r="BX43" s="3"/>
      <c r="BY43" s="3"/>
      <c r="CA43" s="3"/>
      <c r="CB43" s="3"/>
      <c r="CC43" s="3"/>
      <c r="CD43" s="3"/>
      <c r="CE43" s="4"/>
      <c r="CF43" s="3"/>
      <c r="CG43" s="3"/>
      <c r="CH43" s="3"/>
      <c r="CI43" s="3"/>
      <c r="CJ43" s="3"/>
      <c r="CL43" s="3"/>
      <c r="CM43" s="3"/>
      <c r="CN43" s="3"/>
      <c r="CO43" s="3"/>
      <c r="CP43" s="4"/>
      <c r="CQ43" s="3"/>
      <c r="CR43" s="3"/>
      <c r="CS43" s="3"/>
      <c r="CT43" s="3"/>
      <c r="CU43" s="3"/>
      <c r="CW43" s="3"/>
      <c r="CX43" s="3"/>
      <c r="CY43" s="3"/>
      <c r="CZ43" s="3"/>
      <c r="DA43" s="4"/>
      <c r="DB43" s="3"/>
      <c r="DC43" s="3"/>
      <c r="DD43" s="3"/>
      <c r="DE43" s="3"/>
      <c r="DF43" s="3"/>
      <c r="DH43" s="3">
        <v>45747</v>
      </c>
      <c r="DI43" s="3" t="s">
        <v>76</v>
      </c>
      <c r="DJ43" s="3"/>
      <c r="DK43" s="3"/>
      <c r="DL43" s="4">
        <f>DQ42-DL42</f>
        <v>219.31</v>
      </c>
      <c r="DM43" s="3"/>
      <c r="DN43" s="3"/>
      <c r="DO43" s="3"/>
      <c r="DP43" s="3"/>
      <c r="DQ43" s="3"/>
    </row>
    <row r="44" spans="5:121" x14ac:dyDescent="0.3">
      <c r="E44" s="7"/>
      <c r="F44" s="6">
        <v>45673</v>
      </c>
      <c r="G44" t="s">
        <v>60</v>
      </c>
      <c r="H44" t="s">
        <v>61</v>
      </c>
      <c r="I44" t="s">
        <v>284</v>
      </c>
      <c r="J44" s="9">
        <v>745.61</v>
      </c>
      <c r="P44" s="2"/>
      <c r="AB44" s="2"/>
      <c r="AM44" s="2"/>
      <c r="AT44" s="3"/>
      <c r="AU44" s="3"/>
      <c r="AV44" s="3"/>
      <c r="AW44" s="3"/>
      <c r="AX44" s="4"/>
      <c r="AY44" s="3"/>
      <c r="AZ44" s="3"/>
      <c r="BA44" s="3"/>
      <c r="BB44" s="3"/>
      <c r="BC44" s="3"/>
      <c r="BE44" s="3"/>
      <c r="BF44" s="3"/>
      <c r="BG44" s="3"/>
      <c r="BH44" s="3"/>
      <c r="BI44" s="4"/>
      <c r="BJ44" s="11">
        <v>45671</v>
      </c>
      <c r="BK44" s="3" t="s">
        <v>283</v>
      </c>
      <c r="BL44" s="3"/>
      <c r="BM44" s="3"/>
      <c r="BN44" s="3">
        <v>10</v>
      </c>
      <c r="BP44" s="3"/>
      <c r="BQ44" s="3"/>
      <c r="BR44" s="3"/>
      <c r="BS44" s="3"/>
      <c r="BT44" s="4"/>
      <c r="BU44" s="3"/>
      <c r="BV44" s="3"/>
      <c r="BW44" s="3"/>
      <c r="BX44" s="3"/>
      <c r="BY44" s="3"/>
      <c r="CA44" s="3"/>
      <c r="CB44" s="3"/>
      <c r="CC44" s="3"/>
      <c r="CD44" s="3"/>
      <c r="CE44" s="4"/>
      <c r="CF44" s="3"/>
      <c r="CG44" s="3"/>
      <c r="CH44" s="3"/>
      <c r="CI44" s="3"/>
      <c r="CJ44" s="3"/>
      <c r="CL44" s="3"/>
      <c r="CM44" s="3"/>
      <c r="CN44" s="3"/>
      <c r="CO44" s="3"/>
      <c r="CP44" s="4"/>
      <c r="CQ44" s="3"/>
      <c r="CR44" s="3"/>
      <c r="CS44" s="3"/>
      <c r="CT44" s="3"/>
      <c r="CU44" s="3"/>
      <c r="CW44" s="3">
        <v>45747</v>
      </c>
      <c r="CX44" s="3" t="s">
        <v>76</v>
      </c>
      <c r="CY44" s="3"/>
      <c r="CZ44" s="3"/>
      <c r="DA44" s="4"/>
      <c r="DB44" s="3"/>
      <c r="DC44" s="3"/>
      <c r="DD44" s="3"/>
      <c r="DE44" s="3"/>
      <c r="DF44" s="3">
        <f>DA42-DF42</f>
        <v>527.11</v>
      </c>
      <c r="DH44" s="3"/>
      <c r="DI44" s="3" t="s">
        <v>77</v>
      </c>
      <c r="DJ44" s="3"/>
      <c r="DK44" s="3"/>
      <c r="DL44" s="4">
        <f>SUM(DL42:DL43)</f>
        <v>219.31</v>
      </c>
      <c r="DM44" s="3"/>
      <c r="DN44" s="3"/>
      <c r="DO44" s="3"/>
      <c r="DP44" s="3"/>
      <c r="DQ44" s="3">
        <f>SUM(DQ42:DQ43)</f>
        <v>219.31</v>
      </c>
    </row>
    <row r="45" spans="5:121" x14ac:dyDescent="0.3">
      <c r="E45" s="7"/>
      <c r="F45" s="6">
        <v>45673</v>
      </c>
      <c r="G45" t="s">
        <v>32</v>
      </c>
      <c r="I45" t="s">
        <v>311</v>
      </c>
      <c r="J45" s="9">
        <v>12.56</v>
      </c>
      <c r="P45" s="2"/>
      <c r="Y45" t="s">
        <v>23</v>
      </c>
      <c r="AB45" s="8">
        <f>SUM(AB26:AB40)</f>
        <v>393.96999999999997</v>
      </c>
      <c r="AG45" s="10">
        <f>SUM(AG25:AG40)</f>
        <v>0</v>
      </c>
      <c r="AM45" s="2"/>
      <c r="AT45" s="3"/>
      <c r="AU45" s="3"/>
      <c r="AV45" s="3"/>
      <c r="AW45" s="3"/>
      <c r="AX45" s="4"/>
      <c r="AY45" s="3"/>
      <c r="AZ45" s="3"/>
      <c r="BA45" s="3"/>
      <c r="BB45" s="3"/>
      <c r="BC45" s="3"/>
      <c r="BE45" s="3"/>
      <c r="BF45" s="3"/>
      <c r="BG45" s="3"/>
      <c r="BH45" s="3"/>
      <c r="BI45" s="4"/>
      <c r="BJ45" s="11"/>
      <c r="BK45" s="3"/>
      <c r="BL45" s="3"/>
      <c r="BM45" s="3"/>
      <c r="BN45" s="3"/>
      <c r="BP45" s="3"/>
      <c r="BQ45" s="3"/>
      <c r="BR45" s="3"/>
      <c r="BS45" s="3"/>
      <c r="BT45" s="4"/>
      <c r="BU45" s="3"/>
      <c r="BV45" s="3"/>
      <c r="BW45" s="3"/>
      <c r="BX45" s="3"/>
      <c r="BY45" s="3"/>
      <c r="CA45" s="3"/>
      <c r="CB45" s="3"/>
      <c r="CC45" s="3"/>
      <c r="CD45" s="3"/>
      <c r="CE45" s="4"/>
      <c r="CF45" s="3"/>
      <c r="CG45" s="3"/>
      <c r="CH45" s="3"/>
      <c r="CI45" s="3"/>
      <c r="CJ45" s="3"/>
      <c r="CL45" s="3"/>
      <c r="CM45" s="3"/>
      <c r="CN45" s="3"/>
      <c r="CO45" s="3"/>
      <c r="CP45" s="4"/>
      <c r="CQ45" s="3"/>
      <c r="CR45" s="3"/>
      <c r="CS45" s="3"/>
      <c r="CT45" s="3"/>
      <c r="CU45" s="3"/>
      <c r="CW45" s="3"/>
      <c r="CX45" s="3" t="s">
        <v>77</v>
      </c>
      <c r="CY45" s="3"/>
      <c r="CZ45" s="3"/>
      <c r="DA45" s="4">
        <f>SUM(DA42:DA44)</f>
        <v>527.11</v>
      </c>
      <c r="DB45" s="3"/>
      <c r="DC45" s="3"/>
      <c r="DD45" s="3"/>
      <c r="DE45" s="3"/>
      <c r="DF45" s="3">
        <f>SUM(DF42:DF44)</f>
        <v>527.11</v>
      </c>
      <c r="DH45">
        <v>45747</v>
      </c>
      <c r="DI45" t="s">
        <v>78</v>
      </c>
      <c r="DQ45">
        <f>DL43</f>
        <v>219.31</v>
      </c>
    </row>
    <row r="46" spans="5:121" x14ac:dyDescent="0.3">
      <c r="E46" s="7"/>
      <c r="F46" s="6">
        <v>45687</v>
      </c>
      <c r="G46" t="s">
        <v>30</v>
      </c>
      <c r="I46" t="s">
        <v>284</v>
      </c>
      <c r="J46" s="9">
        <v>504.25</v>
      </c>
      <c r="P46" s="2"/>
      <c r="X46" s="6">
        <v>45747</v>
      </c>
      <c r="Y46" t="s">
        <v>76</v>
      </c>
      <c r="AB46" s="2"/>
      <c r="AG46" s="9">
        <f>AB45-AG45</f>
        <v>393.96999999999997</v>
      </c>
      <c r="AJ46" t="s">
        <v>23</v>
      </c>
      <c r="AM46" s="2">
        <f>SUM(AM27:AM42)</f>
        <v>57</v>
      </c>
      <c r="AR46">
        <f>SUM(AR27:AR42)</f>
        <v>0</v>
      </c>
      <c r="AT46" s="3"/>
      <c r="AU46" s="3"/>
      <c r="AV46" s="3"/>
      <c r="AW46" s="3"/>
      <c r="AX46" s="4"/>
      <c r="AY46" s="3"/>
      <c r="AZ46" s="3"/>
      <c r="BA46" s="3"/>
      <c r="BB46" s="3"/>
      <c r="BC46" s="3"/>
      <c r="BF46" t="s">
        <v>23</v>
      </c>
      <c r="BI46" s="2">
        <f>SUM(BI27:BI42)</f>
        <v>0</v>
      </c>
      <c r="BN46">
        <f>SUM(BN28:BN45)</f>
        <v>330</v>
      </c>
      <c r="BP46" s="3"/>
      <c r="BQ46" s="3" t="s">
        <v>23</v>
      </c>
      <c r="BR46" s="3"/>
      <c r="BS46" s="3"/>
      <c r="BT46" s="4">
        <f>SUM(BT28:BT42)</f>
        <v>1496.3200000000002</v>
      </c>
      <c r="BU46" s="3"/>
      <c r="BV46" s="3"/>
      <c r="BW46" s="3"/>
      <c r="BX46" s="3"/>
      <c r="BY46" s="3">
        <f>SUM(BY27:BY42)</f>
        <v>0</v>
      </c>
      <c r="CA46" s="3"/>
      <c r="CB46" s="3"/>
      <c r="CC46" s="3"/>
      <c r="CD46" s="3"/>
      <c r="CE46" s="4"/>
      <c r="CF46" s="3"/>
      <c r="CG46" s="3"/>
      <c r="CH46" s="3"/>
      <c r="CI46" s="3"/>
      <c r="CJ46" s="3"/>
      <c r="CL46" s="3"/>
      <c r="CM46" s="3" t="s">
        <v>23</v>
      </c>
      <c r="CN46" s="3"/>
      <c r="CO46" s="3"/>
      <c r="CP46" s="24">
        <f>SUM(CP28:CP42)</f>
        <v>4140</v>
      </c>
      <c r="CQ46" s="3"/>
      <c r="CR46" s="3"/>
      <c r="CS46" s="3"/>
      <c r="CT46" s="3"/>
      <c r="CU46" s="3">
        <f>SUM(CU27:CU42)</f>
        <v>0</v>
      </c>
      <c r="CW46">
        <v>45747</v>
      </c>
      <c r="CX46" t="s">
        <v>78</v>
      </c>
      <c r="DA46">
        <f>MAX(DA44,DF44)</f>
        <v>527.11</v>
      </c>
    </row>
    <row r="47" spans="5:121" ht="16.2" thickBot="1" x14ac:dyDescent="0.35">
      <c r="E47" s="7"/>
      <c r="F47" s="6">
        <v>45695</v>
      </c>
      <c r="G47" t="s">
        <v>56</v>
      </c>
      <c r="H47" t="s">
        <v>313</v>
      </c>
      <c r="I47" t="s">
        <v>312</v>
      </c>
      <c r="J47" s="9">
        <v>81.760000000000005</v>
      </c>
      <c r="P47" s="2"/>
      <c r="Y47" t="s">
        <v>77</v>
      </c>
      <c r="AB47" s="13">
        <f>SUM(AB45:AB46)</f>
        <v>393.96999999999997</v>
      </c>
      <c r="AG47" s="14">
        <f>SUM(AG45:AG46)</f>
        <v>393.96999999999997</v>
      </c>
      <c r="AI47" s="6">
        <v>45747</v>
      </c>
      <c r="AJ47" t="s">
        <v>76</v>
      </c>
      <c r="AM47" s="2"/>
      <c r="AR47">
        <f>AM46-AR46</f>
        <v>57</v>
      </c>
      <c r="AT47" s="3"/>
      <c r="AU47" s="3"/>
      <c r="AV47" s="3"/>
      <c r="AW47" s="3"/>
      <c r="AX47" s="4"/>
      <c r="AY47" s="3"/>
      <c r="AZ47" s="3"/>
      <c r="BA47" s="3"/>
      <c r="BB47" s="3"/>
      <c r="BC47" s="3"/>
      <c r="BE47" s="6">
        <v>45747</v>
      </c>
      <c r="BF47" t="s">
        <v>76</v>
      </c>
      <c r="BI47" s="2">
        <f>BN46-BI46</f>
        <v>330</v>
      </c>
      <c r="BP47" s="3"/>
      <c r="BQ47" s="3" t="s">
        <v>76</v>
      </c>
      <c r="BR47" s="3"/>
      <c r="BS47" s="3"/>
      <c r="BT47" s="4"/>
      <c r="BU47" s="3"/>
      <c r="BV47" s="3"/>
      <c r="BW47" s="3"/>
      <c r="BX47" s="3"/>
      <c r="BY47" s="3">
        <f>BT46-BY46</f>
        <v>1496.3200000000002</v>
      </c>
      <c r="CA47" s="3"/>
      <c r="CB47" s="3"/>
      <c r="CC47" s="3"/>
      <c r="CD47" s="3"/>
      <c r="CE47" s="4"/>
      <c r="CF47" s="3"/>
      <c r="CG47" s="3"/>
      <c r="CH47" s="3"/>
      <c r="CI47" s="3"/>
      <c r="CJ47" s="3"/>
      <c r="CL47" s="3">
        <v>45747</v>
      </c>
      <c r="CM47" s="3" t="s">
        <v>76</v>
      </c>
      <c r="CN47" s="3"/>
      <c r="CO47" s="3"/>
      <c r="CP47" s="4"/>
      <c r="CQ47" s="3"/>
      <c r="CR47" s="3"/>
      <c r="CS47" s="3"/>
      <c r="CT47" s="3"/>
      <c r="CU47" s="3">
        <f>CP46-CU46</f>
        <v>4140</v>
      </c>
      <c r="CW47" s="3"/>
      <c r="CX47" s="3"/>
      <c r="CY47" s="3"/>
      <c r="CZ47" s="3"/>
      <c r="DA47" s="4"/>
      <c r="DB47" s="3"/>
      <c r="DC47" s="3"/>
      <c r="DD47" s="3"/>
      <c r="DE47" s="3"/>
      <c r="DF47" s="3"/>
    </row>
    <row r="48" spans="5:121" ht="16.2" thickTop="1" x14ac:dyDescent="0.3">
      <c r="E48" s="7"/>
      <c r="F48" s="6">
        <v>45719</v>
      </c>
      <c r="G48" t="s">
        <v>30</v>
      </c>
      <c r="I48" t="s">
        <v>314</v>
      </c>
      <c r="J48" s="9">
        <v>504.25</v>
      </c>
      <c r="P48" s="2"/>
      <c r="X48" s="6">
        <v>45747</v>
      </c>
      <c r="Y48" t="s">
        <v>78</v>
      </c>
      <c r="AB48" s="9">
        <f>MAX(AB46,AG46)</f>
        <v>393.96999999999997</v>
      </c>
      <c r="AJ48" t="s">
        <v>77</v>
      </c>
      <c r="AM48" s="2">
        <f>SUM(AM46:AM47)</f>
        <v>57</v>
      </c>
      <c r="AR48">
        <f>SUM(AR46:AR47)</f>
        <v>57</v>
      </c>
      <c r="AT48" s="3"/>
      <c r="AU48" s="3"/>
      <c r="AV48" s="3"/>
      <c r="AW48" s="3"/>
      <c r="AX48" s="4"/>
      <c r="AY48" s="3"/>
      <c r="AZ48" s="3"/>
      <c r="BA48" s="3"/>
      <c r="BB48" s="3"/>
      <c r="BC48" s="3"/>
      <c r="BF48" t="s">
        <v>77</v>
      </c>
      <c r="BI48" s="2">
        <f>SUM(BI46:BI47)</f>
        <v>330</v>
      </c>
      <c r="BN48">
        <f>SUM(BN46:BN47)</f>
        <v>330</v>
      </c>
      <c r="BP48" s="3"/>
      <c r="BQ48" s="3" t="s">
        <v>77</v>
      </c>
      <c r="BR48" s="3"/>
      <c r="BS48" s="3"/>
      <c r="BT48" s="4">
        <f>SUM(BT46:BT47)</f>
        <v>1496.3200000000002</v>
      </c>
      <c r="BU48" s="3"/>
      <c r="BV48" s="3"/>
      <c r="BW48" s="3"/>
      <c r="BX48" s="3"/>
      <c r="BY48" s="3">
        <f>SUM(BY46:BY47)</f>
        <v>1496.3200000000002</v>
      </c>
      <c r="CA48" s="3"/>
      <c r="CB48" s="3"/>
      <c r="CC48" s="3"/>
      <c r="CD48" s="3"/>
      <c r="CE48" s="4"/>
      <c r="CF48" s="3"/>
      <c r="CG48" s="3"/>
      <c r="CH48" s="3"/>
      <c r="CI48" s="3"/>
      <c r="CJ48" s="3"/>
      <c r="CL48" s="3"/>
      <c r="CM48" s="3" t="s">
        <v>77</v>
      </c>
      <c r="CN48" s="3"/>
      <c r="CO48" s="3"/>
      <c r="CP48" s="4">
        <f>SUM(CP46:CP47)</f>
        <v>4140</v>
      </c>
      <c r="CQ48" s="3"/>
      <c r="CR48" s="3"/>
      <c r="CS48" s="3"/>
      <c r="CT48" s="3"/>
      <c r="CU48" s="3">
        <f>SUM(CU46:CU47)</f>
        <v>4140</v>
      </c>
      <c r="CW48" s="3"/>
      <c r="CX48" s="3"/>
      <c r="CY48" s="3"/>
      <c r="CZ48" s="3"/>
      <c r="DA48" s="4"/>
      <c r="DB48" s="3"/>
      <c r="DC48" s="3"/>
      <c r="DD48" s="3"/>
      <c r="DE48" s="3"/>
      <c r="DF48" s="3"/>
    </row>
    <row r="49" spans="5:110" x14ac:dyDescent="0.3">
      <c r="E49" s="7"/>
      <c r="F49" s="6">
        <v>45719</v>
      </c>
      <c r="G49" t="s">
        <v>9</v>
      </c>
      <c r="H49" t="s">
        <v>67</v>
      </c>
      <c r="I49" t="s">
        <v>314</v>
      </c>
      <c r="J49" s="9">
        <v>18.399999999999999</v>
      </c>
      <c r="P49" s="2"/>
      <c r="AI49" s="6">
        <v>45747</v>
      </c>
      <c r="AJ49" t="s">
        <v>78</v>
      </c>
      <c r="AM49" s="2">
        <f>MAX(AM47,AR47)</f>
        <v>57</v>
      </c>
      <c r="AT49" s="3"/>
      <c r="AU49" s="3"/>
      <c r="AV49" s="3"/>
      <c r="AW49" s="3"/>
      <c r="AX49" s="4"/>
      <c r="AY49" s="3"/>
      <c r="AZ49" s="3"/>
      <c r="BA49" s="3"/>
      <c r="BB49" s="3"/>
      <c r="BC49" s="3"/>
      <c r="BE49" s="6"/>
      <c r="BI49" s="2"/>
      <c r="BJ49" s="6">
        <v>45747</v>
      </c>
      <c r="BK49" t="s">
        <v>24</v>
      </c>
      <c r="BN49">
        <f>MAX(BN47,BI47)</f>
        <v>330</v>
      </c>
      <c r="BQ49" t="s">
        <v>78</v>
      </c>
      <c r="BT49">
        <f>MAX(BT47,BY47)</f>
        <v>1496.3200000000002</v>
      </c>
      <c r="CA49" s="3"/>
      <c r="CB49" s="3"/>
      <c r="CC49" s="3"/>
      <c r="CD49" s="3"/>
      <c r="CE49" s="4"/>
      <c r="CF49" s="3"/>
      <c r="CG49" s="3"/>
      <c r="CH49" s="3"/>
      <c r="CI49" s="3"/>
      <c r="CJ49" s="3"/>
      <c r="CL49">
        <v>45747</v>
      </c>
      <c r="CM49" t="s">
        <v>78</v>
      </c>
      <c r="CP49">
        <f>MAX(CP47,CU47)</f>
        <v>4140</v>
      </c>
      <c r="CW49" s="3"/>
      <c r="CX49" s="3"/>
      <c r="CY49" s="3"/>
      <c r="CZ49" s="3"/>
      <c r="DA49" s="4"/>
      <c r="DB49" s="3"/>
      <c r="DC49" s="3"/>
      <c r="DD49" s="3"/>
      <c r="DE49" s="3"/>
      <c r="DF49" s="3"/>
    </row>
    <row r="50" spans="5:110" x14ac:dyDescent="0.3">
      <c r="E50" s="7"/>
      <c r="F50" s="6">
        <v>45723</v>
      </c>
      <c r="G50" t="s">
        <v>56</v>
      </c>
      <c r="H50" t="s">
        <v>313</v>
      </c>
      <c r="J50" s="9">
        <v>0.21</v>
      </c>
      <c r="P50" s="2"/>
    </row>
    <row r="51" spans="5:110" x14ac:dyDescent="0.3">
      <c r="E51" s="7"/>
      <c r="F51" s="6">
        <v>45747</v>
      </c>
      <c r="G51" t="s">
        <v>30</v>
      </c>
      <c r="I51" t="s">
        <v>314</v>
      </c>
      <c r="J51" s="9">
        <v>295.39</v>
      </c>
      <c r="P51" s="2"/>
    </row>
    <row r="52" spans="5:110" ht="16.2" thickBot="1" x14ac:dyDescent="0.35">
      <c r="E52" s="7"/>
      <c r="F52" s="6">
        <v>45747</v>
      </c>
      <c r="G52" t="s">
        <v>9</v>
      </c>
      <c r="H52" t="s">
        <v>68</v>
      </c>
      <c r="I52" t="s">
        <v>314</v>
      </c>
      <c r="J52" s="9">
        <v>18.399999999999999</v>
      </c>
      <c r="P52" s="2"/>
      <c r="X52" s="34" t="s">
        <v>9</v>
      </c>
      <c r="Y52" s="34"/>
      <c r="Z52" s="34"/>
      <c r="AA52" s="34"/>
      <c r="AB52" s="34"/>
      <c r="AC52" s="34"/>
      <c r="AD52" s="34"/>
      <c r="AE52" s="34"/>
      <c r="AF52" s="34"/>
      <c r="AG52" s="34"/>
      <c r="AI52" s="34" t="s">
        <v>12</v>
      </c>
      <c r="AJ52" s="34"/>
      <c r="AK52" s="34"/>
      <c r="AL52" s="34"/>
      <c r="AM52" s="34"/>
      <c r="AN52" s="34"/>
      <c r="AO52" s="34"/>
      <c r="AP52" s="34"/>
      <c r="AQ52" s="34"/>
      <c r="AR52" s="34"/>
      <c r="AT52" s="33" t="s">
        <v>15</v>
      </c>
      <c r="AU52" s="33"/>
      <c r="AV52" s="33"/>
      <c r="AW52" s="33"/>
      <c r="AX52" s="33"/>
      <c r="AY52" s="33"/>
      <c r="AZ52" s="33"/>
      <c r="BA52" s="33"/>
      <c r="BB52" s="33"/>
      <c r="BC52" s="33"/>
      <c r="BE52" s="33" t="s">
        <v>18</v>
      </c>
      <c r="BF52" s="33"/>
      <c r="BG52" s="33"/>
      <c r="BH52" s="33"/>
      <c r="BI52" s="33"/>
      <c r="BJ52" s="33"/>
      <c r="BK52" s="33"/>
      <c r="BL52" s="33"/>
      <c r="BM52" s="33"/>
      <c r="BN52" s="33"/>
      <c r="BP52" s="33" t="s">
        <v>33</v>
      </c>
      <c r="BQ52" s="33"/>
      <c r="BR52" s="33"/>
      <c r="BS52" s="33"/>
      <c r="BT52" s="33"/>
      <c r="BU52" s="33"/>
      <c r="BV52" s="33"/>
      <c r="BW52" s="33"/>
      <c r="BX52" s="33"/>
      <c r="BY52" s="33"/>
      <c r="CA52" s="33" t="s">
        <v>25</v>
      </c>
      <c r="CB52" s="33"/>
      <c r="CC52" s="33"/>
      <c r="CD52" s="33"/>
      <c r="CE52" s="33"/>
      <c r="CF52" s="33"/>
      <c r="CG52" s="33"/>
      <c r="CH52" s="33"/>
      <c r="CI52" s="33"/>
      <c r="CJ52" s="33"/>
      <c r="CL52" s="33" t="s">
        <v>27</v>
      </c>
      <c r="CM52" s="33"/>
      <c r="CN52" s="33"/>
      <c r="CO52" s="33"/>
      <c r="CP52" s="33"/>
      <c r="CQ52" s="33"/>
      <c r="CR52" s="33"/>
      <c r="CS52" s="33"/>
      <c r="CT52" s="33"/>
      <c r="CU52" s="33"/>
      <c r="CW52" s="33" t="s">
        <v>53</v>
      </c>
      <c r="CX52" s="33"/>
      <c r="CY52" s="33"/>
      <c r="CZ52" s="33"/>
      <c r="DA52" s="33"/>
      <c r="DB52" s="33"/>
      <c r="DC52" s="33"/>
      <c r="DD52" s="33"/>
      <c r="DE52" s="33"/>
      <c r="DF52" s="33"/>
    </row>
    <row r="53" spans="5:110" x14ac:dyDescent="0.3">
      <c r="E53" s="7"/>
      <c r="J53" s="9"/>
      <c r="P53" s="2"/>
      <c r="X53" t="s">
        <v>1</v>
      </c>
      <c r="Y53" t="s">
        <v>2</v>
      </c>
      <c r="Z53" t="s">
        <v>3</v>
      </c>
      <c r="AA53" t="s">
        <v>4</v>
      </c>
      <c r="AB53" s="1" t="s">
        <v>5</v>
      </c>
      <c r="AC53" s="2" t="s">
        <v>1</v>
      </c>
      <c r="AD53" t="s">
        <v>2</v>
      </c>
      <c r="AE53" t="s">
        <v>3</v>
      </c>
      <c r="AF53" t="s">
        <v>4</v>
      </c>
      <c r="AG53" t="s">
        <v>5</v>
      </c>
      <c r="AI53" t="s">
        <v>1</v>
      </c>
      <c r="AJ53" t="s">
        <v>2</v>
      </c>
      <c r="AK53" t="s">
        <v>3</v>
      </c>
      <c r="AL53" t="s">
        <v>4</v>
      </c>
      <c r="AM53" s="1" t="s">
        <v>5</v>
      </c>
      <c r="AN53" s="2" t="s">
        <v>1</v>
      </c>
      <c r="AO53" t="s">
        <v>2</v>
      </c>
      <c r="AP53" t="s">
        <v>3</v>
      </c>
      <c r="AQ53" t="s">
        <v>4</v>
      </c>
      <c r="AR53" t="s">
        <v>5</v>
      </c>
      <c r="AT53" s="3" t="s">
        <v>1</v>
      </c>
      <c r="AU53" s="3" t="s">
        <v>2</v>
      </c>
      <c r="AV53" s="3" t="s">
        <v>3</v>
      </c>
      <c r="AW53" s="3" t="s">
        <v>4</v>
      </c>
      <c r="AX53" s="4" t="s">
        <v>5</v>
      </c>
      <c r="AY53" s="4" t="s">
        <v>1</v>
      </c>
      <c r="AZ53" s="3" t="s">
        <v>2</v>
      </c>
      <c r="BA53" s="3" t="s">
        <v>3</v>
      </c>
      <c r="BB53" s="3" t="s">
        <v>4</v>
      </c>
      <c r="BC53" s="3" t="s">
        <v>5</v>
      </c>
      <c r="BE53" s="3" t="s">
        <v>1</v>
      </c>
      <c r="BF53" s="3" t="s">
        <v>2</v>
      </c>
      <c r="BG53" s="3" t="s">
        <v>3</v>
      </c>
      <c r="BH53" s="3" t="s">
        <v>4</v>
      </c>
      <c r="BI53" s="4" t="s">
        <v>5</v>
      </c>
      <c r="BJ53" s="4" t="s">
        <v>1</v>
      </c>
      <c r="BK53" s="3" t="s">
        <v>2</v>
      </c>
      <c r="BL53" s="3" t="s">
        <v>3</v>
      </c>
      <c r="BM53" s="3" t="s">
        <v>4</v>
      </c>
      <c r="BN53" s="3" t="s">
        <v>5</v>
      </c>
      <c r="BP53" s="3" t="s">
        <v>1</v>
      </c>
      <c r="BQ53" s="3" t="s">
        <v>2</v>
      </c>
      <c r="BR53" s="3" t="s">
        <v>3</v>
      </c>
      <c r="BS53" s="3" t="s">
        <v>4</v>
      </c>
      <c r="BT53" s="4" t="s">
        <v>5</v>
      </c>
      <c r="BU53" s="4" t="s">
        <v>1</v>
      </c>
      <c r="BV53" s="3" t="s">
        <v>2</v>
      </c>
      <c r="BW53" s="3" t="s">
        <v>3</v>
      </c>
      <c r="BX53" s="3" t="s">
        <v>4</v>
      </c>
      <c r="BY53" s="3" t="s">
        <v>5</v>
      </c>
      <c r="CA53" s="3" t="s">
        <v>1</v>
      </c>
      <c r="CB53" s="3" t="s">
        <v>2</v>
      </c>
      <c r="CC53" s="3" t="s">
        <v>3</v>
      </c>
      <c r="CD53" s="3" t="s">
        <v>4</v>
      </c>
      <c r="CE53" s="4" t="s">
        <v>5</v>
      </c>
      <c r="CF53" s="4" t="s">
        <v>1</v>
      </c>
      <c r="CG53" s="3" t="s">
        <v>2</v>
      </c>
      <c r="CH53" s="3" t="s">
        <v>3</v>
      </c>
      <c r="CI53" s="3" t="s">
        <v>4</v>
      </c>
      <c r="CJ53" s="3" t="s">
        <v>5</v>
      </c>
      <c r="CL53" s="3" t="s">
        <v>1</v>
      </c>
      <c r="CM53" s="3" t="s">
        <v>2</v>
      </c>
      <c r="CN53" s="3" t="s">
        <v>3</v>
      </c>
      <c r="CO53" s="3" t="s">
        <v>4</v>
      </c>
      <c r="CP53" s="4" t="s">
        <v>5</v>
      </c>
      <c r="CQ53" s="4" t="s">
        <v>1</v>
      </c>
      <c r="CR53" s="3" t="s">
        <v>2</v>
      </c>
      <c r="CS53" s="3" t="s">
        <v>3</v>
      </c>
      <c r="CT53" s="3" t="s">
        <v>4</v>
      </c>
      <c r="CU53" s="3" t="s">
        <v>5</v>
      </c>
      <c r="CW53" s="3" t="s">
        <v>1</v>
      </c>
      <c r="CX53" s="3" t="s">
        <v>2</v>
      </c>
      <c r="CY53" s="3" t="s">
        <v>3</v>
      </c>
      <c r="CZ53" s="3" t="s">
        <v>4</v>
      </c>
      <c r="DA53" s="4" t="s">
        <v>5</v>
      </c>
      <c r="DB53" s="4" t="s">
        <v>1</v>
      </c>
      <c r="DC53" s="3" t="s">
        <v>2</v>
      </c>
      <c r="DD53" s="3" t="s">
        <v>3</v>
      </c>
      <c r="DE53" s="3" t="s">
        <v>4</v>
      </c>
      <c r="DF53" s="3" t="s">
        <v>5</v>
      </c>
    </row>
    <row r="54" spans="5:110" x14ac:dyDescent="0.3">
      <c r="E54" s="7"/>
      <c r="J54" s="9"/>
      <c r="P54" s="2"/>
      <c r="X54" s="6">
        <v>45477</v>
      </c>
      <c r="Y54" t="s">
        <v>31</v>
      </c>
      <c r="AB54" s="9">
        <v>86</v>
      </c>
      <c r="AC54" s="6"/>
      <c r="AG54" s="9"/>
      <c r="AI54" s="6">
        <v>45460</v>
      </c>
      <c r="AJ54" t="s">
        <v>31</v>
      </c>
      <c r="AK54">
        <v>2009034</v>
      </c>
      <c r="AM54" s="9">
        <v>63.78</v>
      </c>
      <c r="AT54" s="6">
        <v>45499</v>
      </c>
      <c r="AU54" t="s">
        <v>31</v>
      </c>
      <c r="AV54" t="s">
        <v>41</v>
      </c>
      <c r="AX54" s="9">
        <v>567.08000000000004</v>
      </c>
      <c r="AY54" s="3"/>
      <c r="AZ54" s="3"/>
      <c r="BA54" s="3"/>
      <c r="BB54" s="3"/>
      <c r="BC54" s="3"/>
      <c r="BE54" s="6"/>
      <c r="BJ54" s="6">
        <v>45384</v>
      </c>
      <c r="BK54" t="s">
        <v>98</v>
      </c>
      <c r="BN54" s="2">
        <v>1791.36</v>
      </c>
      <c r="BP54" s="11">
        <v>45391</v>
      </c>
      <c r="BQ54" s="3" t="s">
        <v>34</v>
      </c>
      <c r="BR54" s="3"/>
      <c r="BS54" s="3"/>
      <c r="BT54" s="4">
        <v>30.84</v>
      </c>
      <c r="BU54" s="3"/>
      <c r="BV54" s="3"/>
      <c r="BW54" s="3"/>
      <c r="BX54" s="3"/>
      <c r="BY54" s="3"/>
      <c r="CA54" s="11"/>
      <c r="CB54" s="3"/>
      <c r="CC54" s="3"/>
      <c r="CD54" s="3"/>
      <c r="CE54" s="4"/>
      <c r="CF54" s="11">
        <v>45390</v>
      </c>
      <c r="CG54" s="3" t="s">
        <v>80</v>
      </c>
      <c r="CH54" s="3"/>
      <c r="CI54" s="3"/>
      <c r="CJ54" s="3">
        <v>6284.1</v>
      </c>
      <c r="CL54" s="11"/>
      <c r="CM54" s="3"/>
      <c r="CN54" s="3"/>
      <c r="CO54" s="3"/>
      <c r="CP54" s="4"/>
      <c r="CQ54" s="11">
        <v>45383</v>
      </c>
      <c r="CR54" s="3" t="s">
        <v>28</v>
      </c>
      <c r="CS54" s="3"/>
      <c r="CT54" s="3"/>
      <c r="CU54" s="7">
        <v>4422.8999999999996</v>
      </c>
      <c r="CW54" s="6">
        <v>45624</v>
      </c>
      <c r="CX54" t="s">
        <v>31</v>
      </c>
      <c r="CY54">
        <v>16301</v>
      </c>
      <c r="DA54" s="9">
        <v>3876</v>
      </c>
      <c r="DB54" s="11"/>
      <c r="DC54" s="3"/>
      <c r="DD54" s="3"/>
      <c r="DE54" s="3"/>
      <c r="DF54" s="3"/>
    </row>
    <row r="55" spans="5:110" ht="31.2" x14ac:dyDescent="0.3">
      <c r="E55" s="7"/>
      <c r="J55" s="9"/>
      <c r="P55" s="2"/>
      <c r="X55" s="6">
        <v>45477</v>
      </c>
      <c r="Y55" t="s">
        <v>31</v>
      </c>
      <c r="AB55" s="9">
        <v>86</v>
      </c>
      <c r="AC55" s="6"/>
      <c r="AG55" s="9"/>
      <c r="AI55" s="6">
        <v>45596</v>
      </c>
      <c r="AJ55" t="s">
        <v>84</v>
      </c>
      <c r="AK55">
        <v>2013433</v>
      </c>
      <c r="AM55" s="9">
        <v>517.54</v>
      </c>
      <c r="AT55" s="3"/>
      <c r="AU55" s="3"/>
      <c r="AV55" s="3"/>
      <c r="AW55" s="3"/>
      <c r="AX55" s="4"/>
      <c r="AY55" s="3"/>
      <c r="AZ55" s="3"/>
      <c r="BA55" s="3"/>
      <c r="BB55" s="3"/>
      <c r="BC55" s="3"/>
      <c r="BE55" s="6"/>
      <c r="BJ55" s="6">
        <v>45611</v>
      </c>
      <c r="BK55" t="s">
        <v>101</v>
      </c>
      <c r="BN55" s="2">
        <v>1500</v>
      </c>
      <c r="BP55" s="11">
        <v>45460</v>
      </c>
      <c r="BQ55" s="12" t="s">
        <v>36</v>
      </c>
      <c r="BR55" s="3"/>
      <c r="BS55" s="3"/>
      <c r="BT55" s="4">
        <v>509.99</v>
      </c>
      <c r="BU55" s="3"/>
      <c r="BV55" s="3"/>
      <c r="BW55" s="3"/>
      <c r="BX55" s="3"/>
      <c r="BY55" s="3"/>
      <c r="CA55" s="3"/>
      <c r="CB55" s="3"/>
      <c r="CC55" s="3"/>
      <c r="CD55" s="3"/>
      <c r="CE55" s="4"/>
      <c r="CF55" s="6">
        <v>45551</v>
      </c>
      <c r="CG55" t="s">
        <v>80</v>
      </c>
      <c r="CJ55" s="7">
        <v>6284.1</v>
      </c>
      <c r="CL55" s="3"/>
      <c r="CM55" s="3"/>
      <c r="CN55" s="3"/>
      <c r="CO55" s="3"/>
      <c r="CP55" s="4"/>
      <c r="CQ55" s="11">
        <v>45383</v>
      </c>
      <c r="CR55" s="3" t="s">
        <v>74</v>
      </c>
      <c r="CS55" s="3"/>
      <c r="CT55" s="3"/>
      <c r="CU55" s="4">
        <v>17118.43</v>
      </c>
      <c r="CW55" s="11"/>
      <c r="CX55" s="3"/>
      <c r="CY55" s="3"/>
      <c r="CZ55" s="3"/>
      <c r="DA55" s="4"/>
      <c r="DB55" s="6"/>
      <c r="DF55" s="7"/>
    </row>
    <row r="56" spans="5:110" x14ac:dyDescent="0.3">
      <c r="E56" s="7"/>
      <c r="J56" s="9"/>
      <c r="P56" s="2"/>
      <c r="X56" s="6">
        <v>45533</v>
      </c>
      <c r="Y56" t="s">
        <v>31</v>
      </c>
      <c r="Z56" t="s">
        <v>43</v>
      </c>
      <c r="AB56" s="9">
        <v>86.2</v>
      </c>
      <c r="AC56" s="6"/>
      <c r="AG56" s="9"/>
      <c r="AM56" s="2"/>
      <c r="AT56" s="3"/>
      <c r="AU56" s="3"/>
      <c r="AV56" s="3"/>
      <c r="AW56" s="3"/>
      <c r="AX56" s="4"/>
      <c r="AY56" s="3"/>
      <c r="AZ56" s="3"/>
      <c r="BA56" s="3"/>
      <c r="BB56" s="3"/>
      <c r="BC56" s="3"/>
      <c r="BE56" s="6"/>
      <c r="BJ56" s="6">
        <v>45630</v>
      </c>
      <c r="BK56" t="s">
        <v>98</v>
      </c>
      <c r="BN56" s="2">
        <v>1400</v>
      </c>
      <c r="BP56" s="6">
        <v>45624</v>
      </c>
      <c r="BQ56" t="s">
        <v>34</v>
      </c>
      <c r="BT56" s="9">
        <v>22.2</v>
      </c>
      <c r="BU56" s="3"/>
      <c r="BV56" s="3"/>
      <c r="BW56" s="3"/>
      <c r="BX56" s="3"/>
      <c r="BY56" s="3"/>
      <c r="CA56" s="3"/>
      <c r="CB56" s="3"/>
      <c r="CC56" s="3"/>
      <c r="CD56" s="3"/>
      <c r="CE56" s="4"/>
      <c r="CF56" s="3"/>
      <c r="CG56" s="3"/>
      <c r="CH56" s="3"/>
      <c r="CI56" s="3"/>
      <c r="CJ56" s="3"/>
      <c r="CL56" s="3"/>
      <c r="CM56" s="3"/>
      <c r="CN56" s="3"/>
      <c r="CO56" s="3"/>
      <c r="CP56" s="4"/>
      <c r="CQ56" s="3"/>
      <c r="CR56" s="3"/>
      <c r="CS56" s="3"/>
      <c r="CT56" s="3"/>
      <c r="CU56" s="3"/>
      <c r="CW56" s="3"/>
      <c r="CX56" s="3"/>
      <c r="CY56" s="3"/>
      <c r="CZ56" s="3"/>
      <c r="DA56" s="4"/>
      <c r="DB56" s="3"/>
      <c r="DC56" s="3"/>
      <c r="DD56" s="3"/>
      <c r="DE56" s="3"/>
      <c r="DF56" s="3"/>
    </row>
    <row r="57" spans="5:110" x14ac:dyDescent="0.3">
      <c r="E57" s="7"/>
      <c r="J57" s="9"/>
      <c r="P57" s="2"/>
      <c r="X57" s="6">
        <v>45533</v>
      </c>
      <c r="Y57" t="s">
        <v>31</v>
      </c>
      <c r="Z57" t="s">
        <v>38</v>
      </c>
      <c r="AB57" s="9">
        <v>86</v>
      </c>
      <c r="AC57" s="6"/>
      <c r="AG57" s="9"/>
      <c r="AM57" s="2"/>
      <c r="AT57" s="3"/>
      <c r="AU57" s="3"/>
      <c r="AV57" s="3"/>
      <c r="AW57" s="3"/>
      <c r="AX57" s="4"/>
      <c r="AY57" s="3"/>
      <c r="AZ57" s="3"/>
      <c r="BA57" s="3"/>
      <c r="BB57" s="3"/>
      <c r="BC57" s="3"/>
      <c r="BE57" s="6"/>
      <c r="BJ57" s="6"/>
      <c r="BN57" s="2"/>
      <c r="BP57" s="6">
        <v>45624</v>
      </c>
      <c r="BQ57" t="s">
        <v>34</v>
      </c>
      <c r="BT57" s="9">
        <v>8</v>
      </c>
      <c r="BU57" s="3"/>
      <c r="BV57" s="3"/>
      <c r="BW57" s="3"/>
      <c r="BX57" s="3"/>
      <c r="BY57" s="3"/>
      <c r="CA57" s="3"/>
      <c r="CB57" s="3"/>
      <c r="CC57" s="3"/>
      <c r="CD57" s="3"/>
      <c r="CE57" s="4"/>
      <c r="CF57" s="3"/>
      <c r="CG57" s="3"/>
      <c r="CH57" s="3"/>
      <c r="CI57" s="3"/>
      <c r="CJ57" s="3"/>
      <c r="CL57" s="3"/>
      <c r="CM57" s="3"/>
      <c r="CN57" s="3"/>
      <c r="CO57" s="3"/>
      <c r="CP57" s="4"/>
      <c r="CQ57" s="3"/>
      <c r="CR57" s="3"/>
      <c r="CS57" s="3"/>
      <c r="CT57" s="3"/>
      <c r="CU57" s="3"/>
      <c r="CW57" s="3"/>
      <c r="CX57" s="3"/>
      <c r="CY57" s="3"/>
      <c r="CZ57" s="3"/>
      <c r="DA57" s="4"/>
      <c r="DB57" s="3"/>
      <c r="DC57" s="3"/>
      <c r="DD57" s="3"/>
      <c r="DE57" s="3"/>
      <c r="DF57" s="3"/>
    </row>
    <row r="58" spans="5:110" x14ac:dyDescent="0.3">
      <c r="E58" s="7"/>
      <c r="J58" s="9"/>
      <c r="P58" s="2"/>
      <c r="X58" s="6">
        <v>45719</v>
      </c>
      <c r="Y58" t="s">
        <v>31</v>
      </c>
      <c r="Z58" t="s">
        <v>67</v>
      </c>
      <c r="AB58" s="9">
        <v>18.399999999999999</v>
      </c>
      <c r="AC58" s="6"/>
      <c r="AG58" s="9"/>
      <c r="AM58" s="2"/>
      <c r="AT58" s="3"/>
      <c r="AU58" s="3"/>
      <c r="AV58" s="3"/>
      <c r="AW58" s="3"/>
      <c r="AX58" s="4"/>
      <c r="AY58" s="3"/>
      <c r="AZ58" s="3"/>
      <c r="BA58" s="3"/>
      <c r="BB58" s="3"/>
      <c r="BC58" s="3"/>
      <c r="BE58" s="3"/>
      <c r="BF58" s="3"/>
      <c r="BG58" s="3"/>
      <c r="BH58" s="3"/>
      <c r="BI58" s="4"/>
      <c r="BJ58" s="3"/>
      <c r="BK58" s="3"/>
      <c r="BL58" s="3"/>
      <c r="BM58" s="3"/>
      <c r="BN58" s="3"/>
      <c r="BP58" s="11">
        <v>45663</v>
      </c>
      <c r="BQ58" s="3" t="s">
        <v>54</v>
      </c>
      <c r="BR58" s="3"/>
      <c r="BS58" s="3"/>
      <c r="BT58" s="4">
        <v>24.49</v>
      </c>
      <c r="BU58" s="3"/>
      <c r="BV58" s="3"/>
      <c r="BW58" s="3"/>
      <c r="BX58" s="3"/>
      <c r="BY58" s="3"/>
      <c r="CA58" s="3"/>
      <c r="CB58" s="3"/>
      <c r="CC58" s="3"/>
      <c r="CD58" s="3"/>
      <c r="CE58" s="4"/>
      <c r="CF58" s="3"/>
      <c r="CG58" s="3"/>
      <c r="CH58" s="3"/>
      <c r="CI58" s="3"/>
      <c r="CJ58" s="3"/>
      <c r="CL58" s="3"/>
      <c r="CM58" s="3"/>
      <c r="CN58" s="3"/>
      <c r="CO58" s="3"/>
      <c r="CP58" s="4"/>
      <c r="CQ58" s="3"/>
      <c r="CR58" s="3"/>
      <c r="CS58" s="3"/>
      <c r="CT58" s="3"/>
      <c r="CU58" s="3"/>
      <c r="CW58" s="3"/>
      <c r="CX58" s="3"/>
      <c r="CY58" s="3"/>
      <c r="CZ58" s="3"/>
      <c r="DA58" s="4"/>
      <c r="DB58" s="3"/>
      <c r="DC58" s="3"/>
      <c r="DD58" s="3"/>
      <c r="DE58" s="3"/>
      <c r="DF58" s="3"/>
    </row>
    <row r="59" spans="5:110" x14ac:dyDescent="0.3">
      <c r="E59" s="7"/>
      <c r="J59" s="9"/>
      <c r="P59" s="2"/>
      <c r="X59" s="6">
        <v>45747</v>
      </c>
      <c r="Y59" t="s">
        <v>31</v>
      </c>
      <c r="Z59" t="s">
        <v>68</v>
      </c>
      <c r="AB59" s="2">
        <v>18.399999999999999</v>
      </c>
      <c r="AM59" s="2"/>
      <c r="AT59" s="3"/>
      <c r="AU59" s="3"/>
      <c r="AV59" s="3"/>
      <c r="AW59" s="3"/>
      <c r="AX59" s="4"/>
      <c r="AY59" s="3"/>
      <c r="AZ59" s="3"/>
      <c r="BA59" s="3"/>
      <c r="BB59" s="3"/>
      <c r="BC59" s="3"/>
      <c r="BE59" s="3"/>
      <c r="BF59" s="3"/>
      <c r="BG59" s="3"/>
      <c r="BH59" s="3"/>
      <c r="BI59" s="4"/>
      <c r="BJ59" s="3"/>
      <c r="BK59" s="3"/>
      <c r="BL59" s="3"/>
      <c r="BM59" s="3"/>
      <c r="BN59" s="3"/>
      <c r="BP59" s="11">
        <v>45673</v>
      </c>
      <c r="BQ59" s="3" t="s">
        <v>65</v>
      </c>
      <c r="BR59" s="3"/>
      <c r="BS59" s="3"/>
      <c r="BT59" s="4">
        <v>12.56</v>
      </c>
      <c r="BU59" s="3"/>
      <c r="BV59" s="3"/>
      <c r="BW59" s="3"/>
      <c r="BX59" s="3"/>
      <c r="BY59" s="3"/>
      <c r="CA59" s="3"/>
      <c r="CB59" s="3"/>
      <c r="CC59" s="3"/>
      <c r="CD59" s="3"/>
      <c r="CE59" s="4"/>
      <c r="CF59" s="3"/>
      <c r="CG59" s="3"/>
      <c r="CH59" s="3"/>
      <c r="CI59" s="3"/>
      <c r="CJ59" s="3"/>
      <c r="CL59" s="3"/>
      <c r="CM59" s="3"/>
      <c r="CN59" s="3"/>
      <c r="CO59" s="3"/>
      <c r="CP59" s="4"/>
      <c r="CQ59" s="3"/>
      <c r="CR59" s="3"/>
      <c r="CS59" s="3"/>
      <c r="CT59" s="3"/>
      <c r="CU59" s="3"/>
      <c r="CW59" s="3"/>
      <c r="CX59" s="3"/>
      <c r="CY59" s="3"/>
      <c r="CZ59" s="3"/>
      <c r="DA59" s="4"/>
      <c r="DB59" s="3"/>
      <c r="DC59" s="3"/>
      <c r="DD59" s="3"/>
      <c r="DE59" s="3"/>
      <c r="DF59" s="3"/>
    </row>
    <row r="60" spans="5:110" x14ac:dyDescent="0.3">
      <c r="E60" s="7"/>
      <c r="J60" s="9"/>
      <c r="P60" s="2"/>
      <c r="AB60" s="2"/>
      <c r="AM60" s="2"/>
      <c r="AT60" s="3"/>
      <c r="AU60" s="3"/>
      <c r="AV60" s="3"/>
      <c r="AW60" s="3"/>
      <c r="AX60" s="4"/>
      <c r="AY60" s="3"/>
      <c r="AZ60" s="3"/>
      <c r="BA60" s="3"/>
      <c r="BB60" s="3"/>
      <c r="BC60" s="3"/>
      <c r="BE60" s="3"/>
      <c r="BF60" s="3"/>
      <c r="BG60" s="3"/>
      <c r="BH60" s="3"/>
      <c r="BI60" s="4"/>
      <c r="BJ60" s="3"/>
      <c r="BK60" s="3"/>
      <c r="BL60" s="3"/>
      <c r="BM60" s="3"/>
      <c r="BN60" s="3"/>
      <c r="BP60" s="3"/>
      <c r="BQ60" s="3"/>
      <c r="BR60" s="3"/>
      <c r="BS60" s="3"/>
      <c r="BT60" s="4"/>
      <c r="BU60" s="3"/>
      <c r="BV60" s="3"/>
      <c r="BW60" s="3"/>
      <c r="BX60" s="3"/>
      <c r="BY60" s="3"/>
      <c r="CA60" s="3"/>
      <c r="CB60" s="3"/>
      <c r="CC60" s="3"/>
      <c r="CD60" s="3"/>
      <c r="CE60" s="4"/>
      <c r="CF60" s="3"/>
      <c r="CG60" s="3"/>
      <c r="CH60" s="3"/>
      <c r="CI60" s="3"/>
      <c r="CJ60" s="3"/>
      <c r="CL60" s="3"/>
      <c r="CM60" s="3"/>
      <c r="CN60" s="3"/>
      <c r="CO60" s="3"/>
      <c r="CP60" s="4"/>
      <c r="CQ60" s="3"/>
      <c r="CR60" s="3"/>
      <c r="CS60" s="3"/>
      <c r="CT60" s="3"/>
      <c r="CU60" s="3"/>
      <c r="CW60" s="3"/>
      <c r="CX60" s="3"/>
      <c r="CY60" s="3"/>
      <c r="CZ60" s="3"/>
      <c r="DA60" s="4"/>
      <c r="DB60" s="3"/>
      <c r="DC60" s="3"/>
      <c r="DD60" s="3"/>
      <c r="DE60" s="3"/>
      <c r="DF60" s="3"/>
    </row>
    <row r="61" spans="5:110" x14ac:dyDescent="0.3">
      <c r="E61" s="7"/>
      <c r="J61" s="9"/>
      <c r="P61" s="2"/>
      <c r="AB61" s="2"/>
      <c r="AM61" s="2"/>
      <c r="AT61" s="3"/>
      <c r="AU61" s="3"/>
      <c r="AV61" s="3"/>
      <c r="AW61" s="3"/>
      <c r="AX61" s="4"/>
      <c r="AY61" s="3"/>
      <c r="AZ61" s="3"/>
      <c r="BA61" s="3"/>
      <c r="BB61" s="3"/>
      <c r="BC61" s="3"/>
      <c r="BE61" s="3"/>
      <c r="BF61" s="3"/>
      <c r="BG61" s="3"/>
      <c r="BH61" s="3"/>
      <c r="BI61" s="4"/>
      <c r="BJ61" s="3"/>
      <c r="BK61" s="3"/>
      <c r="BL61" s="3"/>
      <c r="BM61" s="3"/>
      <c r="BN61" s="3"/>
      <c r="BP61" s="3"/>
      <c r="BQ61" s="3"/>
      <c r="BR61" s="3"/>
      <c r="BS61" s="3"/>
      <c r="BT61" s="4"/>
      <c r="BU61" s="3"/>
      <c r="BV61" s="3"/>
      <c r="BW61" s="3"/>
      <c r="BX61" s="3"/>
      <c r="BY61" s="3"/>
      <c r="CA61" s="3"/>
      <c r="CB61" s="3"/>
      <c r="CC61" s="3"/>
      <c r="CD61" s="3"/>
      <c r="CE61" s="4"/>
      <c r="CF61" s="3"/>
      <c r="CG61" s="3"/>
      <c r="CH61" s="3"/>
      <c r="CI61" s="3"/>
      <c r="CJ61" s="3"/>
      <c r="CL61" s="3"/>
      <c r="CM61" s="3"/>
      <c r="CN61" s="3"/>
      <c r="CO61" s="3"/>
      <c r="CP61" s="4"/>
      <c r="CQ61" s="3"/>
      <c r="CR61" s="3"/>
      <c r="CS61" s="3"/>
      <c r="CT61" s="3"/>
      <c r="CU61" s="3"/>
      <c r="CW61" s="3"/>
      <c r="CX61" s="3"/>
      <c r="CY61" s="3"/>
      <c r="CZ61" s="3"/>
      <c r="DA61" s="4"/>
      <c r="DB61" s="3"/>
      <c r="DC61" s="3"/>
      <c r="DD61" s="3"/>
      <c r="DE61" s="3"/>
      <c r="DF61" s="3"/>
    </row>
    <row r="62" spans="5:110" x14ac:dyDescent="0.3">
      <c r="E62" s="7"/>
      <c r="J62" s="9"/>
      <c r="P62" s="2"/>
      <c r="AB62" s="2"/>
      <c r="AM62" s="2"/>
      <c r="AT62" s="3"/>
      <c r="AU62" s="3"/>
      <c r="AV62" s="3"/>
      <c r="AW62" s="3"/>
      <c r="AX62" s="4"/>
      <c r="AY62" s="3"/>
      <c r="AZ62" s="3"/>
      <c r="BA62" s="3"/>
      <c r="BB62" s="3"/>
      <c r="BC62" s="3"/>
      <c r="BE62" s="3"/>
      <c r="BF62" s="3"/>
      <c r="BG62" s="3"/>
      <c r="BH62" s="3"/>
      <c r="BI62" s="4"/>
      <c r="BJ62" s="3"/>
      <c r="BK62" s="3"/>
      <c r="BL62" s="3"/>
      <c r="BM62" s="3"/>
      <c r="BN62" s="3"/>
      <c r="BP62" s="3"/>
      <c r="BQ62" s="3"/>
      <c r="BR62" s="3"/>
      <c r="BS62" s="3"/>
      <c r="BT62" s="4"/>
      <c r="BU62" s="3"/>
      <c r="BV62" s="3"/>
      <c r="BW62" s="3"/>
      <c r="BX62" s="3"/>
      <c r="BY62" s="3"/>
      <c r="CA62" s="3"/>
      <c r="CB62" s="3"/>
      <c r="CC62" s="3"/>
      <c r="CD62" s="3"/>
      <c r="CE62" s="4"/>
      <c r="CF62" s="3"/>
      <c r="CG62" s="3"/>
      <c r="CH62" s="3"/>
      <c r="CI62" s="3"/>
      <c r="CJ62" s="3"/>
      <c r="CL62" s="3"/>
      <c r="CM62" s="3"/>
      <c r="CN62" s="3"/>
      <c r="CO62" s="3"/>
      <c r="CP62" s="4"/>
      <c r="CQ62" s="3"/>
      <c r="CR62" s="3"/>
      <c r="CS62" s="3"/>
      <c r="CT62" s="3"/>
      <c r="CU62" s="3"/>
      <c r="CW62" s="3"/>
      <c r="CX62" s="3"/>
      <c r="CY62" s="3"/>
      <c r="CZ62" s="3"/>
      <c r="DA62" s="4"/>
      <c r="DB62" s="3"/>
      <c r="DC62" s="3"/>
      <c r="DD62" s="3"/>
      <c r="DE62" s="3"/>
      <c r="DF62" s="3"/>
    </row>
    <row r="63" spans="5:110" x14ac:dyDescent="0.3">
      <c r="E63" s="7"/>
      <c r="J63" s="9"/>
      <c r="P63" s="2"/>
      <c r="AB63" s="2"/>
      <c r="AM63" s="2"/>
      <c r="AT63" s="3"/>
      <c r="AU63" s="3"/>
      <c r="AV63" s="3"/>
      <c r="AW63" s="3"/>
      <c r="AX63" s="4"/>
      <c r="AY63" s="3"/>
      <c r="AZ63" s="3"/>
      <c r="BA63" s="3"/>
      <c r="BB63" s="3"/>
      <c r="BC63" s="3"/>
      <c r="BE63" s="3"/>
      <c r="BF63" s="3"/>
      <c r="BG63" s="3"/>
      <c r="BH63" s="3"/>
      <c r="BI63" s="4"/>
      <c r="BJ63" s="3"/>
      <c r="BK63" s="3"/>
      <c r="BL63" s="3"/>
      <c r="BM63" s="3"/>
      <c r="BN63" s="3"/>
      <c r="BP63" s="3"/>
      <c r="BQ63" s="3"/>
      <c r="BR63" s="3"/>
      <c r="BS63" s="3"/>
      <c r="BT63" s="4"/>
      <c r="BU63" s="3"/>
      <c r="BV63" s="3"/>
      <c r="BW63" s="3"/>
      <c r="BX63" s="3"/>
      <c r="BY63" s="3"/>
      <c r="CA63" s="3"/>
      <c r="CB63" s="3"/>
      <c r="CC63" s="3"/>
      <c r="CD63" s="3"/>
      <c r="CE63" s="4"/>
      <c r="CF63" s="3"/>
      <c r="CG63" s="3"/>
      <c r="CH63" s="3"/>
      <c r="CI63" s="3"/>
      <c r="CJ63" s="3"/>
      <c r="CL63" s="3"/>
      <c r="CM63" s="3"/>
      <c r="CN63" s="3"/>
      <c r="CO63" s="3"/>
      <c r="CP63" s="4"/>
      <c r="CQ63" s="3"/>
      <c r="CR63" s="3"/>
      <c r="CS63" s="3"/>
      <c r="CT63" s="3"/>
      <c r="CU63" s="3"/>
      <c r="CW63" s="3"/>
      <c r="CX63" s="3"/>
      <c r="CY63" s="3"/>
      <c r="CZ63" s="3"/>
      <c r="DA63" s="4"/>
      <c r="DB63" s="3"/>
      <c r="DC63" s="3"/>
      <c r="DD63" s="3"/>
      <c r="DE63" s="3"/>
      <c r="DF63" s="3"/>
    </row>
    <row r="64" spans="5:110" x14ac:dyDescent="0.3">
      <c r="E64" s="7"/>
      <c r="J64" s="9"/>
      <c r="P64" s="2"/>
      <c r="AB64" s="2"/>
      <c r="AM64" s="2"/>
      <c r="AT64" s="3"/>
      <c r="AU64" s="3"/>
      <c r="AV64" s="3"/>
      <c r="AW64" s="3"/>
      <c r="AX64" s="4"/>
      <c r="AY64" s="3"/>
      <c r="AZ64" s="3"/>
      <c r="BA64" s="3"/>
      <c r="BB64" s="3"/>
      <c r="BC64" s="3"/>
      <c r="BE64" s="3"/>
      <c r="BF64" s="3"/>
      <c r="BG64" s="3"/>
      <c r="BH64" s="3"/>
      <c r="BI64" s="4"/>
      <c r="BJ64" s="3"/>
      <c r="BK64" s="3"/>
      <c r="BL64" s="3"/>
      <c r="BM64" s="3"/>
      <c r="BN64" s="3"/>
      <c r="BP64" s="3"/>
      <c r="BQ64" s="3"/>
      <c r="BR64" s="3"/>
      <c r="BS64" s="3"/>
      <c r="BT64" s="4"/>
      <c r="BU64" s="3"/>
      <c r="BV64" s="3"/>
      <c r="BW64" s="3"/>
      <c r="BX64" s="3"/>
      <c r="BY64" s="3"/>
      <c r="CA64" s="3"/>
      <c r="CB64" s="3"/>
      <c r="CC64" s="3"/>
      <c r="CD64" s="3"/>
      <c r="CE64" s="4"/>
      <c r="CF64" s="3"/>
      <c r="CG64" s="3"/>
      <c r="CH64" s="3"/>
      <c r="CI64" s="3"/>
      <c r="CJ64" s="3"/>
      <c r="CL64" s="3"/>
      <c r="CM64" s="3"/>
      <c r="CN64" s="3"/>
      <c r="CO64" s="3"/>
      <c r="CP64" s="4"/>
      <c r="CQ64" s="3"/>
      <c r="CR64" s="3"/>
      <c r="CS64" s="3"/>
      <c r="CT64" s="3"/>
      <c r="CU64" s="3"/>
      <c r="CW64" s="3"/>
      <c r="CX64" s="3"/>
      <c r="CY64" s="3"/>
      <c r="CZ64" s="3"/>
      <c r="DA64" s="4"/>
      <c r="DB64" s="3"/>
      <c r="DC64" s="3"/>
      <c r="DD64" s="3"/>
      <c r="DE64" s="3"/>
      <c r="DF64" s="3"/>
    </row>
    <row r="65" spans="5:110" x14ac:dyDescent="0.3">
      <c r="E65" s="7"/>
      <c r="J65" s="9"/>
      <c r="P65" s="2"/>
      <c r="AB65" s="2"/>
      <c r="AM65" s="2"/>
      <c r="AT65" s="3"/>
      <c r="AU65" s="3"/>
      <c r="AV65" s="3"/>
      <c r="AW65" s="3"/>
      <c r="AX65" s="4"/>
      <c r="AY65" s="3"/>
      <c r="AZ65" s="3"/>
      <c r="BA65" s="3"/>
      <c r="BB65" s="3"/>
      <c r="BC65" s="3"/>
      <c r="BE65" s="3"/>
      <c r="BF65" s="3"/>
      <c r="BG65" s="3"/>
      <c r="BH65" s="3"/>
      <c r="BI65" s="4"/>
      <c r="BJ65" s="3"/>
      <c r="BK65" s="3"/>
      <c r="BL65" s="3"/>
      <c r="BM65" s="3"/>
      <c r="BN65" s="3"/>
      <c r="BP65" s="3"/>
      <c r="BQ65" s="3"/>
      <c r="BR65" s="3"/>
      <c r="BS65" s="3"/>
      <c r="BT65" s="4"/>
      <c r="BU65" s="3"/>
      <c r="BV65" s="3"/>
      <c r="BW65" s="3"/>
      <c r="BX65" s="3"/>
      <c r="BY65" s="3"/>
      <c r="CA65" s="3"/>
      <c r="CB65" s="3"/>
      <c r="CC65" s="3"/>
      <c r="CD65" s="3"/>
      <c r="CE65" s="4"/>
      <c r="CF65" s="3"/>
      <c r="CG65" s="3"/>
      <c r="CH65" s="3"/>
      <c r="CI65" s="3"/>
      <c r="CJ65" s="3"/>
      <c r="CL65" s="3"/>
      <c r="CM65" s="3"/>
      <c r="CN65" s="3"/>
      <c r="CO65" s="3"/>
      <c r="CP65" s="4"/>
      <c r="CQ65" s="3"/>
      <c r="CR65" s="3"/>
      <c r="CS65" s="3"/>
      <c r="CT65" s="3"/>
      <c r="CU65" s="3"/>
      <c r="CW65" s="3"/>
      <c r="CX65" s="3"/>
      <c r="CY65" s="3"/>
      <c r="CZ65" s="3"/>
      <c r="DA65" s="4"/>
      <c r="DB65" s="3"/>
      <c r="DC65" s="3"/>
      <c r="DD65" s="3"/>
      <c r="DE65" s="3"/>
      <c r="DF65" s="3"/>
    </row>
    <row r="66" spans="5:110" x14ac:dyDescent="0.3">
      <c r="E66" s="7"/>
      <c r="J66" s="9"/>
      <c r="P66" s="2"/>
      <c r="AB66" s="2"/>
      <c r="AM66" s="2"/>
      <c r="AT66" s="3"/>
      <c r="AU66" s="3"/>
      <c r="AV66" s="3"/>
      <c r="AW66" s="3"/>
      <c r="AX66" s="4"/>
      <c r="AY66" s="3"/>
      <c r="AZ66" s="3"/>
      <c r="BA66" s="3"/>
      <c r="BB66" s="3"/>
      <c r="BC66" s="3"/>
      <c r="BE66" s="3"/>
      <c r="BF66" s="3"/>
      <c r="BG66" s="3"/>
      <c r="BH66" s="3"/>
      <c r="BI66" s="4"/>
      <c r="BJ66" s="3"/>
      <c r="BK66" s="3"/>
      <c r="BL66" s="3"/>
      <c r="BM66" s="3"/>
      <c r="BN66" s="3"/>
      <c r="BP66" s="3"/>
      <c r="BQ66" s="3"/>
      <c r="BR66" s="3"/>
      <c r="BS66" s="3"/>
      <c r="BT66" s="4"/>
      <c r="BU66" s="3"/>
      <c r="BV66" s="3"/>
      <c r="BW66" s="3"/>
      <c r="BX66" s="3"/>
      <c r="BY66" s="3"/>
      <c r="CA66" s="3"/>
      <c r="CB66" s="3"/>
      <c r="CC66" s="3"/>
      <c r="CD66" s="3"/>
      <c r="CE66" s="4"/>
      <c r="CF66" s="3"/>
      <c r="CG66" s="3"/>
      <c r="CH66" s="3"/>
      <c r="CI66" s="3"/>
      <c r="CJ66" s="3"/>
      <c r="CL66" s="3"/>
      <c r="CM66" s="3"/>
      <c r="CN66" s="3"/>
      <c r="CO66" s="3"/>
      <c r="CP66" s="4"/>
      <c r="CQ66" s="3"/>
      <c r="CR66" s="3"/>
      <c r="CS66" s="3"/>
      <c r="CT66" s="3"/>
      <c r="CU66" s="3"/>
      <c r="CW66" s="3"/>
      <c r="CX66" s="3"/>
      <c r="CY66" s="3"/>
      <c r="CZ66" s="3"/>
      <c r="DA66" s="4"/>
      <c r="DB66" s="3"/>
      <c r="DC66" s="3"/>
      <c r="DD66" s="3"/>
      <c r="DE66" s="3"/>
      <c r="DF66" s="3"/>
    </row>
    <row r="67" spans="5:110" x14ac:dyDescent="0.3">
      <c r="E67" s="7"/>
      <c r="J67" s="9"/>
      <c r="P67" s="2"/>
      <c r="AB67" s="2"/>
      <c r="AM67" s="2"/>
      <c r="AT67" s="3"/>
      <c r="AU67" s="3"/>
      <c r="AV67" s="3"/>
      <c r="AW67" s="3"/>
      <c r="AX67" s="4"/>
      <c r="AY67" s="3"/>
      <c r="AZ67" s="3"/>
      <c r="BA67" s="3"/>
      <c r="BB67" s="3"/>
      <c r="BC67" s="3"/>
      <c r="BE67" s="3"/>
      <c r="BF67" s="3"/>
      <c r="BG67" s="3"/>
      <c r="BH67" s="3"/>
      <c r="BI67" s="4"/>
      <c r="BJ67" s="3"/>
      <c r="BK67" s="3"/>
      <c r="BL67" s="3"/>
      <c r="BM67" s="3"/>
      <c r="BN67" s="3"/>
      <c r="BP67" s="3"/>
      <c r="BQ67" s="3"/>
      <c r="BR67" s="3"/>
      <c r="BS67" s="3"/>
      <c r="BT67" s="4"/>
      <c r="BU67" s="3"/>
      <c r="BV67" s="3"/>
      <c r="BW67" s="3"/>
      <c r="BX67" s="3"/>
      <c r="BY67" s="3"/>
      <c r="CA67" s="3"/>
      <c r="CB67" s="3"/>
      <c r="CC67" s="3"/>
      <c r="CD67" s="3"/>
      <c r="CE67" s="4"/>
      <c r="CF67" s="3"/>
      <c r="CG67" s="3"/>
      <c r="CH67" s="3"/>
      <c r="CI67" s="3"/>
      <c r="CJ67" s="3"/>
      <c r="CL67" s="3"/>
      <c r="CM67" s="3"/>
      <c r="CN67" s="3"/>
      <c r="CO67" s="3"/>
      <c r="CP67" s="4"/>
      <c r="CQ67" s="3"/>
      <c r="CR67" s="3"/>
      <c r="CS67" s="3"/>
      <c r="CT67" s="3"/>
      <c r="CU67" s="3"/>
      <c r="CW67" s="3"/>
      <c r="CX67" s="3"/>
      <c r="CY67" s="3"/>
      <c r="CZ67" s="3"/>
      <c r="DA67" s="4"/>
      <c r="DB67" s="3"/>
      <c r="DC67" s="3"/>
      <c r="DD67" s="3"/>
      <c r="DE67" s="3"/>
      <c r="DF67" s="3"/>
    </row>
    <row r="68" spans="5:110" x14ac:dyDescent="0.3">
      <c r="E68" s="7"/>
      <c r="J68" s="9"/>
      <c r="P68" s="2"/>
      <c r="AB68" s="2"/>
      <c r="AM68" s="2"/>
      <c r="AT68" s="3"/>
      <c r="AU68" s="3"/>
      <c r="AV68" s="3"/>
      <c r="AW68" s="3"/>
      <c r="AX68" s="4"/>
      <c r="AY68" s="3"/>
      <c r="AZ68" s="3"/>
      <c r="BA68" s="3"/>
      <c r="BB68" s="3"/>
      <c r="BC68" s="3"/>
      <c r="BF68" t="s">
        <v>23</v>
      </c>
      <c r="BI68" s="2">
        <f>SUM(BI51:BI65)</f>
        <v>0</v>
      </c>
      <c r="BN68">
        <f>SUM(BN54:BN65)</f>
        <v>4691.3599999999997</v>
      </c>
      <c r="BP68" s="3"/>
      <c r="BQ68" s="3"/>
      <c r="BR68" s="3"/>
      <c r="BS68" s="3"/>
      <c r="BT68" s="4"/>
      <c r="BU68" s="3"/>
      <c r="BV68" s="3"/>
      <c r="BW68" s="3"/>
      <c r="BX68" s="3"/>
      <c r="BY68" s="3"/>
      <c r="CB68" t="s">
        <v>23</v>
      </c>
      <c r="CE68" s="2">
        <f>SUM(CE51:CE65)</f>
        <v>0</v>
      </c>
      <c r="CJ68">
        <f>SUM(CJ54:CJ65)</f>
        <v>12568.2</v>
      </c>
      <c r="CM68" t="s">
        <v>23</v>
      </c>
      <c r="CP68" s="2">
        <f>SUM(CP51:CP65)</f>
        <v>0</v>
      </c>
      <c r="CU68" s="9">
        <f>SUM(CU54:CU65)</f>
        <v>21541.33</v>
      </c>
      <c r="CW68" s="3"/>
      <c r="CX68" s="3" t="s">
        <v>23</v>
      </c>
      <c r="CY68" s="3"/>
      <c r="CZ68" s="3"/>
      <c r="DA68" s="24">
        <f>SUM(DA54:DA65)</f>
        <v>3876</v>
      </c>
      <c r="DB68" s="3"/>
      <c r="DC68" s="3"/>
      <c r="DD68" s="3"/>
      <c r="DE68" s="3"/>
      <c r="DF68" s="3">
        <f>SUM(DF51:DF65)</f>
        <v>0</v>
      </c>
    </row>
    <row r="69" spans="5:110" x14ac:dyDescent="0.3">
      <c r="E69" s="7"/>
      <c r="J69" s="9"/>
      <c r="P69" s="2"/>
      <c r="X69" s="3"/>
      <c r="Y69" s="3" t="s">
        <v>23</v>
      </c>
      <c r="Z69" s="3"/>
      <c r="AA69" s="3"/>
      <c r="AB69" s="15">
        <f>SUM(AB54:AB66)</f>
        <v>380.99999999999994</v>
      </c>
      <c r="AC69" s="3"/>
      <c r="AD69" s="3"/>
      <c r="AE69" s="3"/>
      <c r="AF69" s="3"/>
      <c r="AG69" s="16">
        <f>SUM(AG52:AG66)</f>
        <v>0</v>
      </c>
      <c r="AJ69" t="s">
        <v>23</v>
      </c>
      <c r="AM69" s="7">
        <f>SUM(AM54:AM66)</f>
        <v>581.31999999999994</v>
      </c>
      <c r="AR69">
        <f>SUM(AR52:AR66)</f>
        <v>0</v>
      </c>
      <c r="AT69" s="3"/>
      <c r="AU69" s="3"/>
      <c r="AV69" s="3"/>
      <c r="AW69" s="3"/>
      <c r="AX69" s="4"/>
      <c r="AY69" s="3"/>
      <c r="AZ69" s="3"/>
      <c r="BA69" s="3"/>
      <c r="BB69" s="3"/>
      <c r="BC69" s="3"/>
      <c r="BE69" s="6">
        <v>45747</v>
      </c>
      <c r="BF69" t="s">
        <v>76</v>
      </c>
      <c r="BI69" s="2">
        <f>BN68-BI68</f>
        <v>4691.3599999999997</v>
      </c>
      <c r="BP69" s="3"/>
      <c r="BQ69" s="3" t="s">
        <v>23</v>
      </c>
      <c r="BR69" s="3"/>
      <c r="BS69" s="3"/>
      <c r="BT69" s="4">
        <f>SUM(BT54:BT66)</f>
        <v>608.08000000000004</v>
      </c>
      <c r="BU69" s="3"/>
      <c r="BV69" s="3"/>
      <c r="BW69" s="3"/>
      <c r="BX69" s="3"/>
      <c r="BY69" s="3">
        <f>SUM(BY52:BY66)</f>
        <v>0</v>
      </c>
      <c r="CA69" s="6">
        <v>45747</v>
      </c>
      <c r="CB69" t="s">
        <v>76</v>
      </c>
      <c r="CE69" s="2">
        <f>CJ68-CE68</f>
        <v>12568.2</v>
      </c>
      <c r="CL69" s="6">
        <v>45747</v>
      </c>
      <c r="CM69" t="s">
        <v>76</v>
      </c>
      <c r="CP69" s="2">
        <f>CU68-CP68</f>
        <v>21541.33</v>
      </c>
      <c r="CW69" s="3">
        <v>45747</v>
      </c>
      <c r="CX69" s="3" t="s">
        <v>76</v>
      </c>
      <c r="CY69" s="3"/>
      <c r="CZ69" s="3"/>
      <c r="DA69" s="4"/>
      <c r="DB69" s="3"/>
      <c r="DC69" s="3"/>
      <c r="DD69" s="3"/>
      <c r="DE69" s="3"/>
      <c r="DF69" s="3">
        <f>DA68-DF68</f>
        <v>3876</v>
      </c>
    </row>
    <row r="70" spans="5:110" x14ac:dyDescent="0.3">
      <c r="E70" s="7"/>
      <c r="J70" s="9"/>
      <c r="P70" s="2"/>
      <c r="X70" s="11">
        <v>45747</v>
      </c>
      <c r="Y70" s="3" t="s">
        <v>76</v>
      </c>
      <c r="Z70" s="3"/>
      <c r="AA70" s="3"/>
      <c r="AB70" s="4"/>
      <c r="AC70" s="3"/>
      <c r="AD70" s="3"/>
      <c r="AE70" s="3"/>
      <c r="AF70" s="3"/>
      <c r="AG70" s="17">
        <f>AB69-AG69</f>
        <v>380.99999999999994</v>
      </c>
      <c r="AI70">
        <v>45747</v>
      </c>
      <c r="AJ70" t="s">
        <v>76</v>
      </c>
      <c r="AM70" s="2"/>
      <c r="AR70">
        <f>AM69-AR69</f>
        <v>581.31999999999994</v>
      </c>
      <c r="AT70" s="3"/>
      <c r="AU70" s="3" t="s">
        <v>23</v>
      </c>
      <c r="AV70" s="3"/>
      <c r="AW70" s="3"/>
      <c r="AX70" s="24">
        <f>SUM(AX54:AX67)</f>
        <v>567.08000000000004</v>
      </c>
      <c r="AY70" s="3"/>
      <c r="AZ70" s="3"/>
      <c r="BA70" s="3"/>
      <c r="BB70" s="3"/>
      <c r="BC70" s="3">
        <f>SUM(BC53:BC67)</f>
        <v>0</v>
      </c>
      <c r="BF70" t="s">
        <v>77</v>
      </c>
      <c r="BI70" s="2">
        <f>SUM(BI68:BI69)</f>
        <v>4691.3599999999997</v>
      </c>
      <c r="BN70">
        <f>SUM(BN68:BN69)</f>
        <v>4691.3599999999997</v>
      </c>
      <c r="BP70" s="3"/>
      <c r="BQ70" s="3" t="s">
        <v>76</v>
      </c>
      <c r="BR70" s="3"/>
      <c r="BS70" s="3"/>
      <c r="BT70" s="4"/>
      <c r="BU70" s="3"/>
      <c r="BV70" s="3"/>
      <c r="BW70" s="3"/>
      <c r="BX70" s="3"/>
      <c r="BY70" s="3">
        <f>BT69-BY69</f>
        <v>608.08000000000004</v>
      </c>
      <c r="CB70" t="s">
        <v>77</v>
      </c>
      <c r="CE70" s="2">
        <f>SUM(CE68:CE69)</f>
        <v>12568.2</v>
      </c>
      <c r="CJ70">
        <f>SUM(CJ68:CJ69)</f>
        <v>12568.2</v>
      </c>
      <c r="CM70" t="s">
        <v>77</v>
      </c>
      <c r="CP70" s="2">
        <f>SUM(CP68:CP69)</f>
        <v>21541.33</v>
      </c>
      <c r="CU70">
        <f>SUM(CU68:CU69)</f>
        <v>21541.33</v>
      </c>
      <c r="CW70" s="3"/>
      <c r="CX70" s="3" t="s">
        <v>77</v>
      </c>
      <c r="CY70" s="3"/>
      <c r="CZ70" s="3"/>
      <c r="DA70" s="4">
        <f>SUM(DA68:DA69)</f>
        <v>3876</v>
      </c>
      <c r="DB70" s="3"/>
      <c r="DC70" s="3"/>
      <c r="DD70" s="3"/>
      <c r="DE70" s="3"/>
      <c r="DF70" s="3">
        <f>SUM(DF68:DF69)</f>
        <v>3876</v>
      </c>
    </row>
    <row r="71" spans="5:110" ht="16.2" thickBot="1" x14ac:dyDescent="0.35">
      <c r="E71" s="7"/>
      <c r="J71" s="9"/>
      <c r="P71" s="2"/>
      <c r="X71" s="3"/>
      <c r="Y71" s="3" t="s">
        <v>77</v>
      </c>
      <c r="Z71" s="3"/>
      <c r="AA71" s="3"/>
      <c r="AB71" s="18">
        <f>SUM(AB69:AB70)</f>
        <v>380.99999999999994</v>
      </c>
      <c r="AC71" s="3"/>
      <c r="AD71" s="3"/>
      <c r="AE71" s="3"/>
      <c r="AF71" s="3"/>
      <c r="AG71" s="19">
        <f>SUM(AG69:AG70)</f>
        <v>380.99999999999994</v>
      </c>
      <c r="AJ71" t="s">
        <v>77</v>
      </c>
      <c r="AM71" s="2">
        <f>SUM(AM69:AM70)</f>
        <v>581.31999999999994</v>
      </c>
      <c r="AR71">
        <f>SUM(AR69:AR70)</f>
        <v>581.31999999999994</v>
      </c>
      <c r="AT71" s="3"/>
      <c r="AU71" s="3" t="s">
        <v>76</v>
      </c>
      <c r="AV71" s="3"/>
      <c r="AW71" s="3"/>
      <c r="AX71" s="4"/>
      <c r="AY71" s="3"/>
      <c r="AZ71" s="3"/>
      <c r="BA71" s="3"/>
      <c r="BB71" s="3"/>
      <c r="BC71" s="3">
        <f>AX70-BC70</f>
        <v>567.08000000000004</v>
      </c>
      <c r="BE71" s="6"/>
      <c r="BI71" s="2"/>
      <c r="BJ71" s="6">
        <v>45747</v>
      </c>
      <c r="BK71" t="s">
        <v>24</v>
      </c>
      <c r="BN71">
        <f>MAX(BN69,BI69)</f>
        <v>4691.3599999999997</v>
      </c>
      <c r="BP71" s="3"/>
      <c r="BQ71" s="3" t="s">
        <v>77</v>
      </c>
      <c r="BR71" s="3"/>
      <c r="BS71" s="3"/>
      <c r="BT71" s="4">
        <f>SUM(BT69:BT70)</f>
        <v>608.08000000000004</v>
      </c>
      <c r="BU71" s="3"/>
      <c r="BV71" s="3"/>
      <c r="BW71" s="3"/>
      <c r="BX71" s="3"/>
      <c r="BY71" s="3">
        <f>SUM(BY69:BY70)</f>
        <v>608.08000000000004</v>
      </c>
      <c r="CA71" s="6"/>
      <c r="CE71" s="2"/>
      <c r="CF71" s="6">
        <v>45747</v>
      </c>
      <c r="CG71" t="s">
        <v>24</v>
      </c>
      <c r="CJ71">
        <f>MAX(CJ69,CE69)</f>
        <v>12568.2</v>
      </c>
      <c r="CL71" s="6"/>
      <c r="CP71" s="2"/>
      <c r="CQ71" s="6">
        <v>45747</v>
      </c>
      <c r="CR71" t="s">
        <v>24</v>
      </c>
      <c r="CU71">
        <f>MAX(CU69,CP69)</f>
        <v>21541.33</v>
      </c>
      <c r="CW71">
        <v>45747</v>
      </c>
      <c r="CX71" t="s">
        <v>78</v>
      </c>
      <c r="DA71">
        <f>MAX(DA69,DF69)</f>
        <v>3876</v>
      </c>
    </row>
    <row r="72" spans="5:110" ht="16.2" thickTop="1" x14ac:dyDescent="0.3">
      <c r="E72" s="7"/>
      <c r="J72" s="9"/>
      <c r="P72" s="2"/>
      <c r="X72" s="11">
        <v>45747</v>
      </c>
      <c r="Y72" s="3" t="s">
        <v>78</v>
      </c>
      <c r="Z72" s="3"/>
      <c r="AA72" s="3"/>
      <c r="AB72" s="17">
        <f>MAX(AB70,AG70)</f>
        <v>380.99999999999994</v>
      </c>
      <c r="AC72" s="3"/>
      <c r="AD72" s="3"/>
      <c r="AE72" s="3"/>
      <c r="AF72" s="3"/>
      <c r="AG72" s="3"/>
      <c r="AI72">
        <v>45747</v>
      </c>
      <c r="AJ72" t="s">
        <v>78</v>
      </c>
      <c r="AM72" s="2">
        <f>MAX(AM70,AR70)</f>
        <v>581.31999999999994</v>
      </c>
      <c r="AT72" s="3"/>
      <c r="AU72" s="3" t="s">
        <v>77</v>
      </c>
      <c r="AV72" s="3"/>
      <c r="AW72" s="3"/>
      <c r="AX72" s="4">
        <f>SUM(AX70:AX71)</f>
        <v>567.08000000000004</v>
      </c>
      <c r="AY72" s="3"/>
      <c r="AZ72" s="3"/>
      <c r="BA72" s="3"/>
      <c r="BB72" s="3"/>
      <c r="BC72" s="3">
        <f>SUM(BC70:BC71)</f>
        <v>567.08000000000004</v>
      </c>
      <c r="BE72" s="3"/>
      <c r="BF72" s="3"/>
      <c r="BG72" s="3"/>
      <c r="BH72" s="3"/>
      <c r="BI72" s="4"/>
      <c r="BJ72" s="3"/>
      <c r="BK72" s="3"/>
      <c r="BL72" s="3"/>
      <c r="BM72" s="3"/>
      <c r="BN72" s="3"/>
      <c r="BQ72" t="s">
        <v>78</v>
      </c>
      <c r="BT72">
        <f>MAX(BT70,BY70)</f>
        <v>608.08000000000004</v>
      </c>
      <c r="CA72" s="3"/>
      <c r="CB72" s="3"/>
      <c r="CC72" s="3"/>
      <c r="CD72" s="3"/>
      <c r="CE72" s="4"/>
      <c r="CF72" s="3"/>
      <c r="CG72" s="3"/>
      <c r="CH72" s="3"/>
      <c r="CI72" s="3"/>
      <c r="CJ72" s="3"/>
      <c r="CL72" s="3"/>
      <c r="CM72" s="3"/>
      <c r="CN72" s="3"/>
      <c r="CO72" s="3"/>
      <c r="CP72" s="4"/>
      <c r="CQ72" s="3"/>
      <c r="CR72" s="3"/>
      <c r="CS72" s="3"/>
      <c r="CT72" s="3"/>
      <c r="CU72" s="3"/>
      <c r="CW72" s="3"/>
      <c r="CX72" s="3"/>
      <c r="CY72" s="3"/>
      <c r="CZ72" s="3"/>
      <c r="DA72" s="4"/>
      <c r="DB72" s="3"/>
      <c r="DC72" s="3"/>
      <c r="DD72" s="3"/>
      <c r="DE72" s="3"/>
      <c r="DF72" s="3"/>
    </row>
    <row r="73" spans="5:110" x14ac:dyDescent="0.3">
      <c r="E73" s="7"/>
      <c r="J73" s="9"/>
      <c r="P73" s="2"/>
      <c r="AU73" t="s">
        <v>78</v>
      </c>
      <c r="AX73">
        <f>MAX(AX71,BC71)</f>
        <v>567.08000000000004</v>
      </c>
    </row>
    <row r="74" spans="5:110" x14ac:dyDescent="0.3">
      <c r="E74" s="7"/>
      <c r="J74" s="9"/>
      <c r="P74" s="2"/>
    </row>
    <row r="75" spans="5:110" x14ac:dyDescent="0.3">
      <c r="E75" s="7"/>
      <c r="J75" s="9"/>
      <c r="P75" s="2"/>
    </row>
    <row r="76" spans="5:110" x14ac:dyDescent="0.3">
      <c r="E76" s="7"/>
      <c r="J76" s="9"/>
      <c r="P76" s="2"/>
    </row>
    <row r="77" spans="5:110" x14ac:dyDescent="0.3">
      <c r="E77" s="7"/>
      <c r="J77" s="9"/>
      <c r="P77" s="2"/>
    </row>
    <row r="78" spans="5:110" x14ac:dyDescent="0.3">
      <c r="E78" s="7"/>
      <c r="J78" s="9"/>
      <c r="P78" s="2"/>
    </row>
    <row r="79" spans="5:110" x14ac:dyDescent="0.3">
      <c r="E79" s="7"/>
      <c r="J79" s="9"/>
      <c r="P79" s="2"/>
    </row>
    <row r="80" spans="5:110" x14ac:dyDescent="0.3">
      <c r="E80" s="7"/>
      <c r="J80" s="9"/>
      <c r="P80" s="2"/>
    </row>
    <row r="81" spans="5:16" x14ac:dyDescent="0.3">
      <c r="E81" s="7"/>
      <c r="J81" s="9"/>
      <c r="P81" s="2"/>
    </row>
    <row r="82" spans="5:16" x14ac:dyDescent="0.3">
      <c r="E82" s="7"/>
      <c r="J82" s="9"/>
      <c r="P82" s="2"/>
    </row>
    <row r="83" spans="5:16" x14ac:dyDescent="0.3">
      <c r="E83" s="7"/>
      <c r="J83" s="9"/>
      <c r="P83" s="2"/>
    </row>
    <row r="84" spans="5:16" x14ac:dyDescent="0.3">
      <c r="E84" s="7"/>
      <c r="J84" s="9"/>
      <c r="P84" s="2"/>
    </row>
    <row r="85" spans="5:16" x14ac:dyDescent="0.3">
      <c r="E85" s="7"/>
      <c r="J85" s="9"/>
      <c r="P85" s="2"/>
    </row>
    <row r="86" spans="5:16" x14ac:dyDescent="0.3">
      <c r="E86" s="7"/>
      <c r="J86" s="9"/>
      <c r="P86" s="2"/>
    </row>
    <row r="87" spans="5:16" x14ac:dyDescent="0.3">
      <c r="E87" s="7"/>
      <c r="J87" s="9"/>
      <c r="P87" s="2"/>
    </row>
    <row r="88" spans="5:16" x14ac:dyDescent="0.3">
      <c r="E88" s="7"/>
      <c r="J88" s="9"/>
      <c r="P88" s="2"/>
    </row>
    <row r="89" spans="5:16" x14ac:dyDescent="0.3">
      <c r="E89" s="7"/>
      <c r="J89" s="9"/>
      <c r="P89" s="2"/>
    </row>
    <row r="90" spans="5:16" x14ac:dyDescent="0.3">
      <c r="E90" s="7"/>
      <c r="J90" s="9"/>
      <c r="P90" s="2"/>
    </row>
    <row r="91" spans="5:16" x14ac:dyDescent="0.3">
      <c r="E91" s="7"/>
      <c r="J91" s="9"/>
      <c r="P91" s="2"/>
    </row>
    <row r="92" spans="5:16" x14ac:dyDescent="0.3">
      <c r="E92" s="7"/>
      <c r="J92" s="9"/>
      <c r="P92" s="2"/>
    </row>
    <row r="93" spans="5:16" x14ac:dyDescent="0.3">
      <c r="E93" s="7"/>
      <c r="J93" s="9"/>
      <c r="P93" s="2"/>
    </row>
    <row r="94" spans="5:16" x14ac:dyDescent="0.3">
      <c r="E94" s="7"/>
      <c r="J94" s="9"/>
      <c r="P94" s="2"/>
    </row>
    <row r="95" spans="5:16" x14ac:dyDescent="0.3">
      <c r="E95" s="7"/>
      <c r="J95" s="9"/>
      <c r="P95" s="2"/>
    </row>
    <row r="96" spans="5:16" x14ac:dyDescent="0.3">
      <c r="E96" s="7"/>
      <c r="J96" s="9"/>
      <c r="P96" s="2"/>
    </row>
    <row r="97" spans="5:16" x14ac:dyDescent="0.3">
      <c r="E97" s="7"/>
      <c r="J97" s="9"/>
      <c r="P97" s="2"/>
    </row>
    <row r="98" spans="5:16" x14ac:dyDescent="0.3">
      <c r="E98" s="7"/>
      <c r="J98" s="9"/>
      <c r="P98" s="2"/>
    </row>
    <row r="99" spans="5:16" x14ac:dyDescent="0.3">
      <c r="E99" s="7"/>
      <c r="J99" s="9"/>
      <c r="P99" s="2"/>
    </row>
    <row r="100" spans="5:16" x14ac:dyDescent="0.3">
      <c r="E100" s="7"/>
      <c r="J100" s="9"/>
      <c r="P100" s="2"/>
    </row>
    <row r="101" spans="5:16" x14ac:dyDescent="0.3">
      <c r="E101" s="7"/>
      <c r="J101" s="9"/>
      <c r="P101" s="2"/>
    </row>
    <row r="102" spans="5:16" x14ac:dyDescent="0.3">
      <c r="E102" s="7"/>
      <c r="J102" s="9"/>
      <c r="P102" s="2"/>
    </row>
    <row r="103" spans="5:16" x14ac:dyDescent="0.3">
      <c r="E103" s="7"/>
      <c r="J103" s="9"/>
      <c r="P103" s="2"/>
    </row>
    <row r="104" spans="5:16" x14ac:dyDescent="0.3">
      <c r="E104" s="7"/>
      <c r="J104" s="9"/>
      <c r="P104" s="2"/>
    </row>
    <row r="105" spans="5:16" x14ac:dyDescent="0.3">
      <c r="E105" s="7"/>
      <c r="J105" s="9"/>
      <c r="P105" s="2"/>
    </row>
    <row r="106" spans="5:16" x14ac:dyDescent="0.3">
      <c r="E106" s="7"/>
      <c r="J106" s="9"/>
      <c r="P106" s="2"/>
    </row>
    <row r="107" spans="5:16" x14ac:dyDescent="0.3">
      <c r="E107" s="7"/>
      <c r="J107" s="9"/>
      <c r="P107" s="2"/>
    </row>
    <row r="108" spans="5:16" x14ac:dyDescent="0.3">
      <c r="E108" s="7"/>
      <c r="J108" s="9"/>
      <c r="P108" s="2"/>
    </row>
    <row r="109" spans="5:16" x14ac:dyDescent="0.3">
      <c r="E109" s="7"/>
      <c r="J109" s="9"/>
      <c r="P109" s="2"/>
    </row>
    <row r="110" spans="5:16" x14ac:dyDescent="0.3">
      <c r="E110" s="7"/>
      <c r="J110" s="9"/>
      <c r="P110" s="2"/>
    </row>
    <row r="111" spans="5:16" x14ac:dyDescent="0.3">
      <c r="E111" s="7"/>
      <c r="J111" s="9"/>
      <c r="P111" s="2"/>
    </row>
    <row r="112" spans="5:16" x14ac:dyDescent="0.3">
      <c r="E112" s="7"/>
      <c r="J112" s="9"/>
      <c r="P112" s="2"/>
    </row>
    <row r="113" spans="5:16" x14ac:dyDescent="0.3">
      <c r="E113" s="7"/>
      <c r="J113" s="9"/>
      <c r="P113" s="2"/>
    </row>
    <row r="114" spans="5:16" x14ac:dyDescent="0.3">
      <c r="E114" s="7"/>
      <c r="J114" s="9"/>
      <c r="P114" s="2"/>
    </row>
    <row r="115" spans="5:16" x14ac:dyDescent="0.3">
      <c r="E115" s="7"/>
      <c r="J115" s="9"/>
      <c r="P115" s="2"/>
    </row>
    <row r="116" spans="5:16" x14ac:dyDescent="0.3">
      <c r="E116" s="7"/>
      <c r="J116" s="9"/>
      <c r="P116" s="2"/>
    </row>
    <row r="117" spans="5:16" x14ac:dyDescent="0.3">
      <c r="E117" s="7"/>
      <c r="J117" s="9"/>
      <c r="P117" s="2"/>
    </row>
    <row r="118" spans="5:16" x14ac:dyDescent="0.3">
      <c r="E118" s="7"/>
      <c r="J118" s="9"/>
      <c r="P118" s="2"/>
    </row>
    <row r="119" spans="5:16" x14ac:dyDescent="0.3">
      <c r="E119" s="7"/>
      <c r="J119" s="9"/>
      <c r="P119" s="2"/>
    </row>
    <row r="120" spans="5:16" x14ac:dyDescent="0.3">
      <c r="E120" s="7"/>
      <c r="J120" s="9"/>
      <c r="P120" s="2"/>
    </row>
    <row r="121" spans="5:16" x14ac:dyDescent="0.3">
      <c r="E121" s="7"/>
      <c r="J121" s="9"/>
      <c r="P121" s="2"/>
    </row>
    <row r="122" spans="5:16" x14ac:dyDescent="0.3">
      <c r="E122" s="7"/>
      <c r="J122" s="9"/>
      <c r="P122" s="2"/>
    </row>
    <row r="123" spans="5:16" x14ac:dyDescent="0.3">
      <c r="E123" s="7"/>
      <c r="J123" s="9"/>
      <c r="P123" s="2"/>
    </row>
    <row r="124" spans="5:16" x14ac:dyDescent="0.3">
      <c r="E124" s="7"/>
      <c r="J124" s="9"/>
      <c r="P124" s="2"/>
    </row>
    <row r="125" spans="5:16" x14ac:dyDescent="0.3">
      <c r="E125" s="7"/>
      <c r="J125" s="9"/>
      <c r="P125" s="2"/>
    </row>
    <row r="126" spans="5:16" x14ac:dyDescent="0.3">
      <c r="E126" s="7"/>
      <c r="J126" s="9"/>
      <c r="P126" s="2"/>
    </row>
    <row r="127" spans="5:16" x14ac:dyDescent="0.3">
      <c r="E127" s="7"/>
      <c r="J127" s="9"/>
      <c r="P127" s="2"/>
    </row>
    <row r="128" spans="5:16" x14ac:dyDescent="0.3">
      <c r="E128" s="7"/>
      <c r="J128" s="9"/>
      <c r="P128" s="2"/>
    </row>
    <row r="129" spans="5:16" x14ac:dyDescent="0.3">
      <c r="E129" s="7"/>
      <c r="J129" s="9"/>
      <c r="P129" s="2"/>
    </row>
    <row r="130" spans="5:16" x14ac:dyDescent="0.3">
      <c r="E130" s="7"/>
      <c r="J130" s="9"/>
      <c r="P130" s="2"/>
    </row>
    <row r="131" spans="5:16" x14ac:dyDescent="0.3">
      <c r="E131" s="7"/>
      <c r="J131" s="9"/>
      <c r="P131" s="2"/>
    </row>
    <row r="132" spans="5:16" x14ac:dyDescent="0.3">
      <c r="E132" s="7"/>
      <c r="J132" s="9"/>
      <c r="P132" s="2"/>
    </row>
    <row r="133" spans="5:16" x14ac:dyDescent="0.3">
      <c r="E133" s="7"/>
      <c r="J133" s="9"/>
      <c r="P133" s="2"/>
    </row>
    <row r="134" spans="5:16" x14ac:dyDescent="0.3">
      <c r="E134" s="7"/>
      <c r="J134" s="9"/>
      <c r="P134" s="2"/>
    </row>
    <row r="135" spans="5:16" x14ac:dyDescent="0.3">
      <c r="E135" s="7"/>
      <c r="J135" s="9"/>
      <c r="P135" s="2"/>
    </row>
    <row r="136" spans="5:16" x14ac:dyDescent="0.3">
      <c r="E136" s="7"/>
      <c r="J136" s="9"/>
      <c r="P136" s="2"/>
    </row>
    <row r="137" spans="5:16" x14ac:dyDescent="0.3">
      <c r="E137" s="7"/>
      <c r="J137" s="9"/>
      <c r="P137" s="2"/>
    </row>
    <row r="138" spans="5:16" x14ac:dyDescent="0.3">
      <c r="E138" s="7"/>
      <c r="J138" s="9"/>
      <c r="P138" s="2"/>
    </row>
    <row r="139" spans="5:16" x14ac:dyDescent="0.3">
      <c r="E139" s="7"/>
      <c r="J139" s="9"/>
      <c r="P139" s="2"/>
    </row>
    <row r="140" spans="5:16" x14ac:dyDescent="0.3">
      <c r="E140" s="7"/>
      <c r="J140" s="9"/>
      <c r="P140" s="2"/>
    </row>
    <row r="141" spans="5:16" x14ac:dyDescent="0.3">
      <c r="E141" s="7"/>
      <c r="J141" s="9"/>
      <c r="P141" s="2"/>
    </row>
    <row r="142" spans="5:16" x14ac:dyDescent="0.3">
      <c r="E142" s="7"/>
      <c r="J142" s="9"/>
      <c r="P142" s="2"/>
    </row>
    <row r="143" spans="5:16" x14ac:dyDescent="0.3">
      <c r="E143" s="7"/>
      <c r="J143" s="9"/>
      <c r="P143" s="2"/>
    </row>
    <row r="144" spans="5:16" x14ac:dyDescent="0.3">
      <c r="E144" s="7"/>
      <c r="J144" s="9"/>
      <c r="P144" s="2"/>
    </row>
    <row r="145" spans="5:16" x14ac:dyDescent="0.3">
      <c r="E145" s="7"/>
      <c r="J145" s="9"/>
      <c r="P145" s="2"/>
    </row>
    <row r="146" spans="5:16" x14ac:dyDescent="0.3">
      <c r="E146" s="7"/>
      <c r="J146" s="9"/>
      <c r="P146" s="2"/>
    </row>
    <row r="147" spans="5:16" x14ac:dyDescent="0.3">
      <c r="E147" s="7"/>
      <c r="J147" s="9"/>
      <c r="P147" s="2"/>
    </row>
    <row r="148" spans="5:16" x14ac:dyDescent="0.3">
      <c r="E148" s="7"/>
      <c r="J148" s="9"/>
      <c r="P148" s="2"/>
    </row>
    <row r="149" spans="5:16" x14ac:dyDescent="0.3">
      <c r="E149" s="7"/>
      <c r="J149" s="9"/>
      <c r="P149" s="2"/>
    </row>
    <row r="150" spans="5:16" x14ac:dyDescent="0.3">
      <c r="E150" s="7"/>
      <c r="J150" s="9"/>
      <c r="P150" s="2"/>
    </row>
    <row r="151" spans="5:16" x14ac:dyDescent="0.3">
      <c r="E151" s="7"/>
      <c r="J151" s="9"/>
      <c r="P151" s="2"/>
    </row>
    <row r="152" spans="5:16" x14ac:dyDescent="0.3">
      <c r="E152" s="7"/>
      <c r="J152" s="9"/>
      <c r="P152" s="2"/>
    </row>
    <row r="153" spans="5:16" x14ac:dyDescent="0.3">
      <c r="E153" s="7"/>
      <c r="J153" s="9"/>
      <c r="P153" s="2"/>
    </row>
    <row r="154" spans="5:16" x14ac:dyDescent="0.3">
      <c r="E154" s="7"/>
      <c r="J154" s="9"/>
      <c r="P154" s="2"/>
    </row>
    <row r="155" spans="5:16" x14ac:dyDescent="0.3">
      <c r="E155" s="7"/>
      <c r="J155" s="9"/>
      <c r="P155" s="2"/>
    </row>
    <row r="156" spans="5:16" x14ac:dyDescent="0.3">
      <c r="E156" s="7"/>
      <c r="J156" s="9"/>
      <c r="P156" s="2"/>
    </row>
    <row r="157" spans="5:16" x14ac:dyDescent="0.3">
      <c r="E157" s="7"/>
      <c r="J157" s="9"/>
      <c r="P157" s="2"/>
    </row>
    <row r="158" spans="5:16" x14ac:dyDescent="0.3">
      <c r="E158" s="7"/>
      <c r="J158" s="9"/>
      <c r="P158" s="2"/>
    </row>
    <row r="159" spans="5:16" x14ac:dyDescent="0.3">
      <c r="E159" s="7"/>
      <c r="J159" s="9"/>
      <c r="P159" s="2"/>
    </row>
    <row r="160" spans="5:16" x14ac:dyDescent="0.3">
      <c r="E160" s="7"/>
      <c r="J160" s="9"/>
      <c r="P160" s="2"/>
    </row>
    <row r="161" spans="2:21" x14ac:dyDescent="0.3">
      <c r="E161" s="7"/>
      <c r="J161" s="9"/>
      <c r="P161" s="2"/>
    </row>
    <row r="162" spans="2:21" x14ac:dyDescent="0.3">
      <c r="E162" s="7"/>
      <c r="J162" s="9"/>
      <c r="P162" s="2"/>
    </row>
    <row r="163" spans="2:21" x14ac:dyDescent="0.3">
      <c r="E163" s="7"/>
      <c r="J163" s="9"/>
      <c r="P163" s="2"/>
    </row>
    <row r="164" spans="2:21" x14ac:dyDescent="0.3">
      <c r="E164" s="7"/>
      <c r="J164" s="9"/>
      <c r="P164" s="2"/>
    </row>
    <row r="165" spans="2:21" x14ac:dyDescent="0.3">
      <c r="E165" s="7"/>
      <c r="J165" s="9"/>
      <c r="P165" s="2"/>
    </row>
    <row r="166" spans="2:21" x14ac:dyDescent="0.3">
      <c r="E166" s="7"/>
      <c r="J166" s="9"/>
      <c r="P166" s="2"/>
    </row>
    <row r="167" spans="2:21" x14ac:dyDescent="0.3">
      <c r="E167" s="7"/>
      <c r="J167" s="9"/>
      <c r="P167" s="2"/>
    </row>
    <row r="168" spans="2:21" x14ac:dyDescent="0.3">
      <c r="E168" s="7"/>
      <c r="J168" s="9"/>
      <c r="P168" s="2"/>
    </row>
    <row r="169" spans="2:21" x14ac:dyDescent="0.3">
      <c r="E169" s="7"/>
      <c r="J169" s="9"/>
      <c r="P169" s="2"/>
    </row>
    <row r="170" spans="2:21" x14ac:dyDescent="0.3">
      <c r="E170" s="7"/>
      <c r="J170" s="9"/>
      <c r="P170" s="2"/>
    </row>
    <row r="171" spans="2:21" x14ac:dyDescent="0.3">
      <c r="E171" s="7"/>
      <c r="J171" s="9"/>
      <c r="P171" s="2"/>
    </row>
    <row r="172" spans="2:21" x14ac:dyDescent="0.3">
      <c r="E172" s="7"/>
      <c r="J172" s="9"/>
      <c r="P172" s="2"/>
    </row>
    <row r="173" spans="2:21" x14ac:dyDescent="0.3">
      <c r="E173" s="7"/>
      <c r="J173" s="9"/>
      <c r="P173" s="2"/>
    </row>
    <row r="174" spans="2:21" x14ac:dyDescent="0.3">
      <c r="E174" s="7"/>
      <c r="J174" s="9"/>
      <c r="P174" s="2"/>
    </row>
    <row r="175" spans="2:21" x14ac:dyDescent="0.3">
      <c r="E175" s="7"/>
      <c r="J175" s="9"/>
      <c r="P175" s="2"/>
    </row>
    <row r="176" spans="2:21" x14ac:dyDescent="0.3">
      <c r="B176" t="s">
        <v>23</v>
      </c>
      <c r="E176" s="8">
        <f>SUM(E3:E175)</f>
        <v>23552.93</v>
      </c>
      <c r="J176" s="10">
        <f>SUM(J3:J175)</f>
        <v>22499.83</v>
      </c>
      <c r="M176" t="s">
        <v>23</v>
      </c>
      <c r="P176" s="8">
        <f>SUM(P3:P175)</f>
        <v>34597.299999999996</v>
      </c>
      <c r="U176" s="10">
        <f>SUM(U3:U175)</f>
        <v>18719.400000000001</v>
      </c>
    </row>
    <row r="177" spans="1:21" x14ac:dyDescent="0.3">
      <c r="A177" s="6">
        <v>45747</v>
      </c>
      <c r="B177" t="s">
        <v>76</v>
      </c>
      <c r="E177" s="2"/>
      <c r="J177" s="9">
        <f>E176-J176</f>
        <v>1053.0999999999985</v>
      </c>
      <c r="L177" s="6">
        <v>45747</v>
      </c>
      <c r="M177" t="s">
        <v>76</v>
      </c>
      <c r="P177" s="2"/>
      <c r="U177" s="9">
        <f>P176-U176</f>
        <v>15877.899999999994</v>
      </c>
    </row>
    <row r="178" spans="1:21" ht="16.2" thickBot="1" x14ac:dyDescent="0.35">
      <c r="B178" t="s">
        <v>77</v>
      </c>
      <c r="E178" s="13">
        <f>SUM(E176:E177)</f>
        <v>23552.93</v>
      </c>
      <c r="J178" s="14">
        <f>SUM(J176:J177)</f>
        <v>23552.93</v>
      </c>
      <c r="M178" t="s">
        <v>77</v>
      </c>
      <c r="P178" s="13">
        <f>SUM(P176:P177)</f>
        <v>34597.299999999996</v>
      </c>
      <c r="U178" s="14">
        <f>SUM(U176:U177)</f>
        <v>34597.299999999996</v>
      </c>
    </row>
    <row r="179" spans="1:21" ht="16.2" thickTop="1" x14ac:dyDescent="0.3">
      <c r="A179" s="6">
        <v>45747</v>
      </c>
      <c r="B179" t="s">
        <v>78</v>
      </c>
      <c r="E179" s="9">
        <f>MAX(E177,J177)</f>
        <v>1053.0999999999985</v>
      </c>
      <c r="L179" s="6">
        <v>45747</v>
      </c>
      <c r="M179" t="s">
        <v>78</v>
      </c>
      <c r="P179" s="9">
        <f>MAX(P177,U177)</f>
        <v>15877.899999999994</v>
      </c>
    </row>
  </sheetData>
  <mergeCells count="28">
    <mergeCell ref="DH25:DQ25"/>
    <mergeCell ref="X52:AG52"/>
    <mergeCell ref="AI52:AR52"/>
    <mergeCell ref="CL1:CU1"/>
    <mergeCell ref="CL25:CU25"/>
    <mergeCell ref="CL52:CU52"/>
    <mergeCell ref="BP1:BY1"/>
    <mergeCell ref="BP25:BY25"/>
    <mergeCell ref="BP52:BY52"/>
    <mergeCell ref="CA1:CJ1"/>
    <mergeCell ref="CA25:CJ25"/>
    <mergeCell ref="CA52:CJ52"/>
    <mergeCell ref="CW1:DF1"/>
    <mergeCell ref="CW25:DF25"/>
    <mergeCell ref="CW52:DF52"/>
    <mergeCell ref="DH1:DQ1"/>
    <mergeCell ref="A1:J1"/>
    <mergeCell ref="X1:AG1"/>
    <mergeCell ref="X24:AG24"/>
    <mergeCell ref="AI1:AR1"/>
    <mergeCell ref="AI25:AR25"/>
    <mergeCell ref="AT1:BC1"/>
    <mergeCell ref="AT25:BC25"/>
    <mergeCell ref="AT52:BC52"/>
    <mergeCell ref="L1:U1"/>
    <mergeCell ref="BE1:BN1"/>
    <mergeCell ref="BE25:BN25"/>
    <mergeCell ref="BE52:BN52"/>
  </mergeCells>
  <pageMargins left="0.25" right="0.25" top="0.75" bottom="0.75" header="0.3" footer="0.3"/>
  <pageSetup paperSize="9" scale="70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9248E-5C6F-4E4D-8582-16D74FE24378}">
  <dimension ref="A1:T38"/>
  <sheetViews>
    <sheetView workbookViewId="0">
      <selection activeCell="E37" sqref="E37"/>
    </sheetView>
  </sheetViews>
  <sheetFormatPr defaultColWidth="11.19921875" defaultRowHeight="15.6" x14ac:dyDescent="0.3"/>
  <cols>
    <col min="2" max="2" width="36.5" bestFit="1" customWidth="1"/>
    <col min="3" max="4" width="11.796875" bestFit="1" customWidth="1"/>
    <col min="5" max="16" width="11" bestFit="1" customWidth="1"/>
    <col min="17" max="17" width="12.796875" customWidth="1"/>
    <col min="18" max="18" width="12.5" customWidth="1"/>
    <col min="20" max="20" width="18.69921875" bestFit="1" customWidth="1"/>
  </cols>
  <sheetData>
    <row r="1" spans="1:20" ht="23.4" x14ac:dyDescent="0.45">
      <c r="A1" s="39" t="s">
        <v>202</v>
      </c>
      <c r="B1" s="39"/>
      <c r="C1" s="39"/>
    </row>
    <row r="4" spans="1:20" x14ac:dyDescent="0.3">
      <c r="A4" s="21" t="s">
        <v>203</v>
      </c>
      <c r="B4" s="21" t="s">
        <v>204</v>
      </c>
      <c r="D4" t="s">
        <v>205</v>
      </c>
      <c r="E4" t="s">
        <v>206</v>
      </c>
      <c r="F4" s="38" t="s">
        <v>244</v>
      </c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20" x14ac:dyDescent="0.3">
      <c r="E5" s="38" t="s">
        <v>251</v>
      </c>
      <c r="F5" s="38"/>
      <c r="G5" s="38"/>
      <c r="H5" s="38" t="s">
        <v>252</v>
      </c>
      <c r="I5" s="38"/>
      <c r="J5" s="38"/>
      <c r="K5" s="38" t="s">
        <v>253</v>
      </c>
      <c r="L5" s="38"/>
      <c r="M5" s="38"/>
      <c r="N5" s="38" t="s">
        <v>254</v>
      </c>
      <c r="O5" s="38"/>
      <c r="P5" s="38"/>
    </row>
    <row r="6" spans="1:20" x14ac:dyDescent="0.3">
      <c r="A6" s="38" t="s">
        <v>207</v>
      </c>
      <c r="B6" s="38"/>
      <c r="C6" s="21" t="s">
        <v>231</v>
      </c>
      <c r="D6" s="21" t="s">
        <v>232</v>
      </c>
      <c r="E6" s="21" t="s">
        <v>234</v>
      </c>
      <c r="F6" s="21" t="s">
        <v>255</v>
      </c>
      <c r="G6" s="21" t="s">
        <v>237</v>
      </c>
      <c r="H6" s="21" t="s">
        <v>238</v>
      </c>
      <c r="I6" s="21" t="s">
        <v>235</v>
      </c>
      <c r="J6" s="21" t="s">
        <v>236</v>
      </c>
      <c r="K6" s="21" t="s">
        <v>239</v>
      </c>
      <c r="L6" s="21" t="s">
        <v>240</v>
      </c>
      <c r="M6" s="21" t="s">
        <v>241</v>
      </c>
      <c r="N6" s="21" t="s">
        <v>242</v>
      </c>
      <c r="O6" s="21" t="s">
        <v>243</v>
      </c>
      <c r="P6" s="21" t="s">
        <v>233</v>
      </c>
      <c r="Q6" s="30" t="s">
        <v>245</v>
      </c>
      <c r="R6" s="30" t="s">
        <v>246</v>
      </c>
      <c r="S6" s="29"/>
      <c r="T6" s="30" t="s">
        <v>247</v>
      </c>
    </row>
    <row r="7" spans="1:20" x14ac:dyDescent="0.3">
      <c r="A7" s="29">
        <v>1</v>
      </c>
      <c r="B7" s="29" t="s">
        <v>250</v>
      </c>
      <c r="C7" s="28">
        <v>8500</v>
      </c>
      <c r="D7" s="28">
        <f>Payments!B22</f>
        <v>7351.31</v>
      </c>
      <c r="E7" s="28">
        <f>'T Accounts'!AB3</f>
        <v>344.4</v>
      </c>
      <c r="F7" s="28">
        <v>0</v>
      </c>
      <c r="G7" s="28">
        <f>'T Accounts'!AB4</f>
        <v>344.4</v>
      </c>
      <c r="H7" s="28">
        <f>'T Accounts'!AB5+'T Accounts'!AB6+'T Accounts'!AB54+'T Accounts'!AB55+'T Accounts'!AB7</f>
        <v>1696.85</v>
      </c>
      <c r="I7" s="28">
        <f>'T Accounts'!AB8+'T Accounts'!AB56+'T Accounts'!AB57</f>
        <v>602.6</v>
      </c>
      <c r="J7" s="28"/>
      <c r="K7" s="28">
        <f>'T Accounts'!AB9+'T Accounts'!AB10</f>
        <v>860.8</v>
      </c>
      <c r="L7" s="28">
        <f>'T Accounts'!AB11+'T Accounts'!AB12+'T Accounts'!AB13</f>
        <v>1592.59</v>
      </c>
      <c r="M7" s="28">
        <v>0</v>
      </c>
      <c r="N7" s="28">
        <f>'T Accounts'!AB14+'T Accounts'!AB15+'T Accounts'!AB27</f>
        <v>991.26</v>
      </c>
      <c r="O7" s="28">
        <v>81.760000000000005</v>
      </c>
      <c r="P7" s="28">
        <v>836.65</v>
      </c>
      <c r="Q7" s="28">
        <f>SUM(E7:P7)</f>
        <v>7351.3099999999995</v>
      </c>
      <c r="R7" s="28">
        <f>C7-D7</f>
        <v>1148.6899999999996</v>
      </c>
      <c r="S7" s="28"/>
      <c r="T7" s="28"/>
    </row>
    <row r="8" spans="1:20" x14ac:dyDescent="0.3">
      <c r="A8" s="29">
        <v>4</v>
      </c>
      <c r="B8" s="29" t="s">
        <v>208</v>
      </c>
      <c r="C8" s="28">
        <v>100</v>
      </c>
      <c r="D8" s="28">
        <f>Payments!B6</f>
        <v>57</v>
      </c>
      <c r="E8" s="28">
        <v>0</v>
      </c>
      <c r="F8" s="28">
        <v>0</v>
      </c>
      <c r="G8" s="28">
        <v>0</v>
      </c>
      <c r="H8" s="28">
        <v>0</v>
      </c>
      <c r="I8" s="28">
        <v>30</v>
      </c>
      <c r="J8" s="28">
        <v>0</v>
      </c>
      <c r="K8" s="28">
        <v>0</v>
      </c>
      <c r="L8" s="28">
        <v>0</v>
      </c>
      <c r="M8" s="28">
        <v>0</v>
      </c>
      <c r="N8" s="28">
        <v>27</v>
      </c>
      <c r="O8" s="28">
        <v>0</v>
      </c>
      <c r="P8" s="28">
        <v>0</v>
      </c>
      <c r="Q8" s="28">
        <f t="shared" ref="Q8:Q20" si="0">SUM(E8:P8)</f>
        <v>57</v>
      </c>
      <c r="R8" s="28">
        <f t="shared" ref="R8:R20" si="1">C8-D8</f>
        <v>43</v>
      </c>
      <c r="S8" s="28"/>
      <c r="T8" s="28"/>
    </row>
    <row r="9" spans="1:20" x14ac:dyDescent="0.3">
      <c r="A9" s="29">
        <v>5</v>
      </c>
      <c r="B9" s="29" t="s">
        <v>209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f t="shared" si="0"/>
        <v>0</v>
      </c>
      <c r="R9" s="28">
        <f t="shared" si="1"/>
        <v>0</v>
      </c>
      <c r="S9" s="28"/>
      <c r="T9" s="28"/>
    </row>
    <row r="10" spans="1:20" x14ac:dyDescent="0.3">
      <c r="A10" s="29">
        <v>6</v>
      </c>
      <c r="B10" s="29" t="s">
        <v>210</v>
      </c>
      <c r="C10" s="28">
        <v>550</v>
      </c>
      <c r="D10" s="28">
        <f>Payments!B12+Payments!B8+260.71+'T Accounts'!DA28</f>
        <v>554.71</v>
      </c>
      <c r="E10" s="28">
        <v>80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f>174+40</f>
        <v>214</v>
      </c>
      <c r="L10" s="28">
        <v>0</v>
      </c>
      <c r="M10" s="28">
        <v>0</v>
      </c>
      <c r="N10" s="28">
        <v>260.70999999999998</v>
      </c>
      <c r="O10" s="28">
        <v>0</v>
      </c>
      <c r="P10" s="28">
        <v>0</v>
      </c>
      <c r="Q10" s="28">
        <f t="shared" si="0"/>
        <v>554.71</v>
      </c>
      <c r="R10" s="28">
        <f t="shared" si="1"/>
        <v>-4.7100000000000364</v>
      </c>
      <c r="S10" s="28"/>
      <c r="T10" s="28"/>
    </row>
    <row r="11" spans="1:20" x14ac:dyDescent="0.3">
      <c r="A11" s="29">
        <v>7</v>
      </c>
      <c r="B11" s="29" t="s">
        <v>211</v>
      </c>
      <c r="C11" s="28">
        <v>100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f t="shared" si="0"/>
        <v>0</v>
      </c>
      <c r="R11" s="28">
        <f t="shared" si="1"/>
        <v>100</v>
      </c>
      <c r="S11" s="28"/>
      <c r="T11" s="28"/>
    </row>
    <row r="12" spans="1:20" x14ac:dyDescent="0.3">
      <c r="A12" s="29">
        <v>8</v>
      </c>
      <c r="B12" s="29" t="s">
        <v>212</v>
      </c>
      <c r="C12" s="28">
        <v>100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f t="shared" si="0"/>
        <v>0</v>
      </c>
      <c r="R12" s="28">
        <f t="shared" si="1"/>
        <v>100</v>
      </c>
      <c r="S12" s="28"/>
      <c r="T12" s="28"/>
    </row>
    <row r="13" spans="1:20" x14ac:dyDescent="0.3">
      <c r="A13" s="29">
        <v>9</v>
      </c>
      <c r="B13" s="29" t="s">
        <v>213</v>
      </c>
      <c r="C13" s="28">
        <v>400</v>
      </c>
      <c r="D13" s="28">
        <f>'T Accounts'!DA30</f>
        <v>212.4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212.4</v>
      </c>
      <c r="O13" s="28">
        <v>0</v>
      </c>
      <c r="P13" s="28">
        <v>0</v>
      </c>
      <c r="Q13" s="28">
        <f t="shared" si="0"/>
        <v>212.4</v>
      </c>
      <c r="R13" s="28">
        <f t="shared" si="1"/>
        <v>187.6</v>
      </c>
      <c r="S13" s="28"/>
      <c r="T13" s="28"/>
    </row>
    <row r="14" spans="1:20" x14ac:dyDescent="0.3">
      <c r="A14" s="29">
        <v>10</v>
      </c>
      <c r="B14" s="29" t="s">
        <v>214</v>
      </c>
      <c r="C14" s="28">
        <v>476.33</v>
      </c>
      <c r="D14" s="28">
        <f>Payments!B9</f>
        <v>567.08000000000004</v>
      </c>
      <c r="E14" s="28">
        <v>0</v>
      </c>
      <c r="F14" s="28">
        <v>0</v>
      </c>
      <c r="G14" s="28">
        <v>0</v>
      </c>
      <c r="H14" s="28">
        <v>567.08000000000004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f t="shared" si="0"/>
        <v>567.08000000000004</v>
      </c>
      <c r="R14" s="28">
        <f t="shared" si="1"/>
        <v>-90.750000000000057</v>
      </c>
      <c r="S14" s="28"/>
      <c r="T14" s="28"/>
    </row>
    <row r="15" spans="1:20" x14ac:dyDescent="0.3">
      <c r="A15" s="29">
        <v>11</v>
      </c>
      <c r="B15" s="29" t="s">
        <v>216</v>
      </c>
      <c r="C15" s="28">
        <v>30</v>
      </c>
      <c r="D15" s="28">
        <f>'T Accounts'!BT58</f>
        <v>24.49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24.49</v>
      </c>
      <c r="O15" s="28">
        <v>0</v>
      </c>
      <c r="P15" s="28">
        <v>0</v>
      </c>
      <c r="Q15" s="28">
        <f t="shared" si="0"/>
        <v>24.49</v>
      </c>
      <c r="R15" s="28">
        <f t="shared" si="1"/>
        <v>5.5100000000000016</v>
      </c>
      <c r="S15" s="28"/>
      <c r="T15" s="28"/>
    </row>
    <row r="16" spans="1:20" x14ac:dyDescent="0.3">
      <c r="A16" s="29">
        <v>12</v>
      </c>
      <c r="B16" s="29" t="s">
        <v>215</v>
      </c>
      <c r="C16" s="28">
        <v>300</v>
      </c>
      <c r="D16" s="28">
        <f>VAT!A2</f>
        <v>1496.3200000000002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775.2</v>
      </c>
      <c r="M16" s="28">
        <v>0</v>
      </c>
      <c r="N16" s="28">
        <v>721.12</v>
      </c>
      <c r="O16" s="28">
        <v>0</v>
      </c>
      <c r="P16" s="28">
        <v>0</v>
      </c>
      <c r="Q16" s="28">
        <f t="shared" si="0"/>
        <v>1496.3200000000002</v>
      </c>
      <c r="R16" s="28">
        <f t="shared" si="1"/>
        <v>-1196.3200000000002</v>
      </c>
      <c r="S16" s="28"/>
      <c r="T16" s="28"/>
    </row>
    <row r="17" spans="1:20" x14ac:dyDescent="0.3">
      <c r="A17" s="29">
        <v>13</v>
      </c>
      <c r="B17" s="29" t="s">
        <v>256</v>
      </c>
      <c r="C17" s="28">
        <v>0</v>
      </c>
      <c r="D17" s="28">
        <f>'T Accounts'!DA54+'T Accounts'!CP28+'T Accounts'!BT54+'T Accounts'!BT56+'T Accounts'!BT57+'T Accounts'!BT59</f>
        <v>5229.6000000000004</v>
      </c>
      <c r="E17" s="28">
        <v>30.84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f>3876+1280+22.2+8</f>
        <v>5186.2</v>
      </c>
      <c r="M17" s="28">
        <v>0</v>
      </c>
      <c r="N17" s="28">
        <f>2872.56-2860</f>
        <v>12.559999999999945</v>
      </c>
      <c r="O17" s="28">
        <v>0</v>
      </c>
      <c r="P17" s="28">
        <v>0</v>
      </c>
      <c r="Q17" s="28">
        <f>SUM(E17:P17)</f>
        <v>5229.6000000000004</v>
      </c>
      <c r="R17" s="28">
        <f t="shared" si="1"/>
        <v>-5229.6000000000004</v>
      </c>
      <c r="S17" s="28"/>
      <c r="T17" s="28"/>
    </row>
    <row r="18" spans="1:20" x14ac:dyDescent="0.3">
      <c r="A18" s="29">
        <v>14</v>
      </c>
      <c r="B18" s="29" t="s">
        <v>217</v>
      </c>
      <c r="C18" s="28">
        <v>40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/>
      <c r="O18" s="28">
        <v>0</v>
      </c>
      <c r="P18" s="28">
        <v>0</v>
      </c>
      <c r="Q18" s="28">
        <f t="shared" si="0"/>
        <v>0</v>
      </c>
      <c r="R18" s="28">
        <f t="shared" si="1"/>
        <v>40</v>
      </c>
      <c r="S18" s="28"/>
      <c r="T18" s="28"/>
    </row>
    <row r="19" spans="1:20" x14ac:dyDescent="0.3">
      <c r="A19" s="29">
        <v>15</v>
      </c>
      <c r="B19" s="29" t="s">
        <v>218</v>
      </c>
      <c r="C19" s="28">
        <v>400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f t="shared" si="0"/>
        <v>0</v>
      </c>
      <c r="R19" s="28">
        <f t="shared" si="1"/>
        <v>400</v>
      </c>
      <c r="S19" s="28"/>
      <c r="T19" s="28"/>
    </row>
    <row r="20" spans="1:20" x14ac:dyDescent="0.3">
      <c r="A20" s="29">
        <v>16</v>
      </c>
      <c r="B20" s="29" t="s">
        <v>219</v>
      </c>
      <c r="C20" s="28">
        <v>312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 t="s">
        <v>257</v>
      </c>
      <c r="O20" s="28">
        <v>0</v>
      </c>
      <c r="P20" s="28">
        <v>0</v>
      </c>
      <c r="Q20" s="28">
        <f t="shared" si="0"/>
        <v>0</v>
      </c>
      <c r="R20" s="28">
        <f t="shared" si="1"/>
        <v>312</v>
      </c>
      <c r="S20" s="28"/>
      <c r="T20" s="28"/>
    </row>
    <row r="21" spans="1:20" x14ac:dyDescent="0.3">
      <c r="A21" s="29"/>
      <c r="B21" s="30" t="s">
        <v>248</v>
      </c>
      <c r="C21" s="31">
        <f>SUM(C7:C20)</f>
        <v>11308.33</v>
      </c>
      <c r="D21" s="31">
        <f t="shared" ref="D21:I21" si="2">SUM(D7:D20)</f>
        <v>15492.91</v>
      </c>
      <c r="E21" s="31">
        <f t="shared" si="2"/>
        <v>455.23999999999995</v>
      </c>
      <c r="F21" s="31">
        <f t="shared" si="2"/>
        <v>0</v>
      </c>
      <c r="G21" s="31">
        <f t="shared" si="2"/>
        <v>344.4</v>
      </c>
      <c r="H21" s="31">
        <f t="shared" si="2"/>
        <v>2263.9299999999998</v>
      </c>
      <c r="I21" s="31">
        <f t="shared" si="2"/>
        <v>632.6</v>
      </c>
      <c r="J21" s="31">
        <f t="shared" ref="J21:Q21" si="3">SUM(J7:J20)</f>
        <v>0</v>
      </c>
      <c r="K21" s="31">
        <f t="shared" si="3"/>
        <v>1074.8</v>
      </c>
      <c r="L21" s="31">
        <f t="shared" si="3"/>
        <v>7553.99</v>
      </c>
      <c r="M21" s="31">
        <f t="shared" si="3"/>
        <v>0</v>
      </c>
      <c r="N21" s="31">
        <f t="shared" si="3"/>
        <v>2249.54</v>
      </c>
      <c r="O21" s="31">
        <f t="shared" si="3"/>
        <v>81.760000000000005</v>
      </c>
      <c r="P21" s="31">
        <f t="shared" si="3"/>
        <v>836.65</v>
      </c>
      <c r="Q21" s="31">
        <f t="shared" si="3"/>
        <v>15492.91</v>
      </c>
      <c r="R21" s="31">
        <f>C21-D21</f>
        <v>-4184.58</v>
      </c>
      <c r="S21" s="28"/>
      <c r="T21" s="28"/>
    </row>
    <row r="22" spans="1:20" x14ac:dyDescent="0.3">
      <c r="A22" s="37" t="s">
        <v>220</v>
      </c>
      <c r="B22" s="37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8"/>
      <c r="S22" s="29"/>
      <c r="T22" s="29"/>
    </row>
    <row r="23" spans="1:20" x14ac:dyDescent="0.3">
      <c r="A23" s="29">
        <v>1</v>
      </c>
      <c r="B23" s="29" t="s">
        <v>221</v>
      </c>
      <c r="C23" s="28">
        <v>200</v>
      </c>
      <c r="D23" s="28">
        <f>'T Accounts'!AM55</f>
        <v>517.54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517.54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f>SUM(E23:P23)</f>
        <v>517.54</v>
      </c>
      <c r="R23" s="28">
        <f t="shared" ref="R23:R35" si="4">C23-D23</f>
        <v>-317.53999999999996</v>
      </c>
      <c r="S23" s="28"/>
      <c r="T23" s="28"/>
    </row>
    <row r="24" spans="1:20" x14ac:dyDescent="0.3">
      <c r="A24" s="29">
        <v>2</v>
      </c>
      <c r="B24" s="29" t="s">
        <v>222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f t="shared" ref="Q24:Q29" si="5">SUM(E24:P24)</f>
        <v>0</v>
      </c>
      <c r="R24" s="28">
        <f t="shared" si="4"/>
        <v>0</v>
      </c>
      <c r="S24" s="28"/>
      <c r="T24" s="28"/>
    </row>
    <row r="25" spans="1:20" x14ac:dyDescent="0.3">
      <c r="A25" s="29">
        <v>3</v>
      </c>
      <c r="B25" s="29" t="s">
        <v>223</v>
      </c>
      <c r="C25" s="28">
        <v>250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f t="shared" si="5"/>
        <v>0</v>
      </c>
      <c r="R25" s="28">
        <f t="shared" si="4"/>
        <v>250</v>
      </c>
      <c r="S25" s="28"/>
      <c r="T25" s="28"/>
    </row>
    <row r="26" spans="1:20" x14ac:dyDescent="0.3">
      <c r="A26" s="29">
        <v>4</v>
      </c>
      <c r="B26" s="29" t="s">
        <v>224</v>
      </c>
      <c r="C26" s="28">
        <v>2015</v>
      </c>
      <c r="D26" s="28">
        <f>'T Accounts'!AM3</f>
        <v>2310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2310</v>
      </c>
      <c r="M26" s="28">
        <v>0</v>
      </c>
      <c r="N26" s="28">
        <v>0</v>
      </c>
      <c r="O26" s="28">
        <v>0</v>
      </c>
      <c r="P26" s="28">
        <v>0</v>
      </c>
      <c r="Q26" s="28">
        <f t="shared" si="5"/>
        <v>2310</v>
      </c>
      <c r="R26" s="28">
        <f t="shared" si="4"/>
        <v>-295</v>
      </c>
      <c r="S26" s="28"/>
      <c r="T26" s="28"/>
    </row>
    <row r="27" spans="1:20" x14ac:dyDescent="0.3">
      <c r="A27" s="29">
        <v>5</v>
      </c>
      <c r="B27" s="29" t="s">
        <v>225</v>
      </c>
      <c r="C27" s="28">
        <v>75</v>
      </c>
      <c r="D27" s="28">
        <f>'T Accounts'!AM54</f>
        <v>63.78</v>
      </c>
      <c r="E27" s="28">
        <v>0</v>
      </c>
      <c r="F27" s="28">
        <v>0</v>
      </c>
      <c r="G27" s="28">
        <v>63.78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f t="shared" si="5"/>
        <v>63.78</v>
      </c>
      <c r="R27" s="28">
        <f t="shared" si="4"/>
        <v>11.219999999999999</v>
      </c>
      <c r="S27" s="28"/>
      <c r="T27" s="28"/>
    </row>
    <row r="28" spans="1:20" x14ac:dyDescent="0.3">
      <c r="A28" s="29">
        <v>6</v>
      </c>
      <c r="B28" s="29" t="s">
        <v>226</v>
      </c>
      <c r="C28" s="28">
        <v>1000</v>
      </c>
      <c r="D28" s="28">
        <f>'T Accounts'!CP29</f>
        <v>2860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2860</v>
      </c>
      <c r="O28" s="28">
        <v>0</v>
      </c>
      <c r="P28" s="28">
        <v>0</v>
      </c>
      <c r="Q28" s="28">
        <f t="shared" si="5"/>
        <v>2860</v>
      </c>
      <c r="R28" s="28">
        <f t="shared" si="4"/>
        <v>-1860</v>
      </c>
      <c r="S28" s="28"/>
      <c r="T28" s="28"/>
    </row>
    <row r="29" spans="1:20" x14ac:dyDescent="0.3">
      <c r="A29" s="29">
        <v>7</v>
      </c>
      <c r="B29" s="29" t="s">
        <v>227</v>
      </c>
      <c r="C29" s="28">
        <v>500</v>
      </c>
      <c r="D29" s="28">
        <f>509.99+'T Accounts'!DL3</f>
        <v>1255.5999999999999</v>
      </c>
      <c r="E29" s="28">
        <v>0</v>
      </c>
      <c r="F29" s="28">
        <v>0</v>
      </c>
      <c r="G29" s="28">
        <v>509.99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745.61</v>
      </c>
      <c r="O29" s="28">
        <v>0</v>
      </c>
      <c r="P29" s="28">
        <v>0</v>
      </c>
      <c r="Q29" s="28">
        <f t="shared" si="5"/>
        <v>1255.5999999999999</v>
      </c>
      <c r="R29" s="28">
        <f t="shared" si="4"/>
        <v>-755.59999999999991</v>
      </c>
      <c r="S29" s="28"/>
      <c r="T29" s="28"/>
    </row>
    <row r="30" spans="1:20" x14ac:dyDescent="0.3">
      <c r="A30" s="29"/>
      <c r="B30" s="30" t="s">
        <v>248</v>
      </c>
      <c r="C30" s="31">
        <f>SUM(C23:C29)</f>
        <v>4040</v>
      </c>
      <c r="D30" s="31">
        <f t="shared" ref="D30:I30" si="6">SUM(D23:D29)</f>
        <v>7006.92</v>
      </c>
      <c r="E30" s="31">
        <f t="shared" si="6"/>
        <v>0</v>
      </c>
      <c r="F30" s="31">
        <f t="shared" si="6"/>
        <v>0</v>
      </c>
      <c r="G30" s="31">
        <f t="shared" si="6"/>
        <v>573.77</v>
      </c>
      <c r="H30" s="31">
        <f t="shared" si="6"/>
        <v>0</v>
      </c>
      <c r="I30" s="31">
        <f t="shared" si="6"/>
        <v>0</v>
      </c>
      <c r="J30" s="31">
        <v>0</v>
      </c>
      <c r="K30" s="31">
        <v>0</v>
      </c>
      <c r="L30" s="31"/>
      <c r="M30" s="31"/>
      <c r="N30" s="31"/>
      <c r="O30" s="31"/>
      <c r="P30" s="31">
        <v>0</v>
      </c>
      <c r="Q30" s="31">
        <f>SUM(Q23:Q29)</f>
        <v>7006.92</v>
      </c>
      <c r="R30" s="31">
        <f t="shared" si="4"/>
        <v>-2966.92</v>
      </c>
      <c r="S30" s="28"/>
      <c r="T30" s="28"/>
    </row>
    <row r="31" spans="1:20" x14ac:dyDescent="0.3">
      <c r="A31" s="37" t="s">
        <v>228</v>
      </c>
      <c r="B31" s="37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8"/>
      <c r="S31" s="29"/>
      <c r="T31" s="29"/>
    </row>
    <row r="32" spans="1:20" x14ac:dyDescent="0.3">
      <c r="A32" s="29">
        <v>1</v>
      </c>
      <c r="B32" s="29" t="s">
        <v>229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/>
      <c r="J32" s="28"/>
      <c r="K32" s="28"/>
      <c r="L32" s="28"/>
      <c r="M32" s="28"/>
      <c r="N32" s="28"/>
      <c r="O32" s="28"/>
      <c r="P32" s="28"/>
      <c r="Q32" s="28"/>
      <c r="R32" s="28">
        <f t="shared" si="4"/>
        <v>0</v>
      </c>
      <c r="S32" s="28"/>
      <c r="T32" s="28"/>
    </row>
    <row r="33" spans="1:20" x14ac:dyDescent="0.3">
      <c r="A33" s="29">
        <v>2</v>
      </c>
      <c r="B33" s="29" t="s">
        <v>230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f>-L34-K33</f>
        <v>0</v>
      </c>
      <c r="M33" s="28">
        <v>0</v>
      </c>
      <c r="N33" s="28">
        <v>0</v>
      </c>
      <c r="O33" s="28">
        <v>0</v>
      </c>
      <c r="P33" s="28">
        <v>0</v>
      </c>
      <c r="Q33" s="28"/>
      <c r="R33" s="28">
        <f t="shared" si="4"/>
        <v>0</v>
      </c>
      <c r="S33" s="28"/>
      <c r="T33" s="28"/>
    </row>
    <row r="34" spans="1:20" x14ac:dyDescent="0.3">
      <c r="A34" s="29"/>
      <c r="B34" s="30" t="s">
        <v>248</v>
      </c>
      <c r="C34" s="28">
        <f>SUM(C32:C33)</f>
        <v>0</v>
      </c>
      <c r="D34" s="28">
        <f t="shared" ref="D34:I34" si="7">SUM(D32:D33)</f>
        <v>0</v>
      </c>
      <c r="E34" s="28">
        <f t="shared" si="7"/>
        <v>0</v>
      </c>
      <c r="F34" s="28">
        <f t="shared" si="7"/>
        <v>0</v>
      </c>
      <c r="G34" s="28">
        <f t="shared" si="7"/>
        <v>0</v>
      </c>
      <c r="H34" s="28">
        <f t="shared" si="7"/>
        <v>0</v>
      </c>
      <c r="I34" s="28">
        <f t="shared" si="7"/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/>
      <c r="R34" s="28">
        <f t="shared" si="4"/>
        <v>0</v>
      </c>
      <c r="S34" s="29"/>
      <c r="T34" s="29"/>
    </row>
    <row r="35" spans="1:20" x14ac:dyDescent="0.3">
      <c r="A35" s="29"/>
      <c r="B35" s="30" t="s">
        <v>249</v>
      </c>
      <c r="C35" s="31">
        <f>SUM(C30,C21,C34)</f>
        <v>15348.33</v>
      </c>
      <c r="D35" s="31">
        <f t="shared" ref="D35:I35" si="8">SUM(D30,D21,D34)</f>
        <v>22499.83</v>
      </c>
      <c r="E35" s="31">
        <f t="shared" si="8"/>
        <v>455.23999999999995</v>
      </c>
      <c r="F35" s="31">
        <f t="shared" si="8"/>
        <v>0</v>
      </c>
      <c r="G35" s="31">
        <f t="shared" si="8"/>
        <v>918.17</v>
      </c>
      <c r="H35" s="31">
        <f t="shared" si="8"/>
        <v>2263.9299999999998</v>
      </c>
      <c r="I35" s="31">
        <f t="shared" si="8"/>
        <v>632.6</v>
      </c>
      <c r="J35" s="31">
        <v>0</v>
      </c>
      <c r="K35" s="31">
        <v>604.4</v>
      </c>
      <c r="L35" s="31">
        <v>9863.99</v>
      </c>
      <c r="M35" s="31">
        <v>0</v>
      </c>
      <c r="N35" s="31">
        <v>8541.5400000000009</v>
      </c>
      <c r="O35" s="31">
        <v>81.760000000000005</v>
      </c>
      <c r="P35" s="31">
        <v>836.65</v>
      </c>
      <c r="Q35" s="31">
        <f>SUM(Q30+Q21+Q34)</f>
        <v>22499.83</v>
      </c>
      <c r="R35" s="31">
        <f t="shared" si="4"/>
        <v>-7151.5000000000018</v>
      </c>
      <c r="S35" s="29"/>
      <c r="T35" s="29"/>
    </row>
    <row r="37" spans="1:20" x14ac:dyDescent="0.3">
      <c r="D37" s="9">
        <f>Payments!B19</f>
        <v>22499.83</v>
      </c>
    </row>
    <row r="38" spans="1:20" x14ac:dyDescent="0.3">
      <c r="D38" s="9">
        <f>D37-D35</f>
        <v>0</v>
      </c>
    </row>
  </sheetData>
  <mergeCells count="9">
    <mergeCell ref="A1:C1"/>
    <mergeCell ref="A6:B6"/>
    <mergeCell ref="A22:B22"/>
    <mergeCell ref="A31:B31"/>
    <mergeCell ref="F4:P4"/>
    <mergeCell ref="E5:G5"/>
    <mergeCell ref="H5:J5"/>
    <mergeCell ref="K5:M5"/>
    <mergeCell ref="N5:P5"/>
  </mergeCells>
  <phoneticPr fontId="7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D7B6-483D-A74B-A205-4C18802319A7}">
  <sheetPr>
    <pageSetUpPr fitToPage="1"/>
  </sheetPr>
  <dimension ref="A1:E31"/>
  <sheetViews>
    <sheetView topLeftCell="A6" zoomScale="115" workbookViewId="0">
      <selection activeCell="E16" sqref="E16"/>
    </sheetView>
  </sheetViews>
  <sheetFormatPr defaultColWidth="11.19921875" defaultRowHeight="15.6" x14ac:dyDescent="0.3"/>
  <cols>
    <col min="1" max="1" width="18.5" bestFit="1" customWidth="1"/>
    <col min="2" max="3" width="11.5" bestFit="1" customWidth="1"/>
  </cols>
  <sheetData>
    <row r="1" spans="1:3" x14ac:dyDescent="0.3">
      <c r="A1" s="21" t="s">
        <v>92</v>
      </c>
    </row>
    <row r="2" spans="1:3" ht="16.2" thickBot="1" x14ac:dyDescent="0.35">
      <c r="B2" s="22" t="s">
        <v>93</v>
      </c>
      <c r="C2" s="23" t="s">
        <v>94</v>
      </c>
    </row>
    <row r="3" spans="1:3" x14ac:dyDescent="0.3">
      <c r="A3" s="21" t="s">
        <v>97</v>
      </c>
      <c r="B3" s="7">
        <f>'T Accounts'!E179</f>
        <v>1053.0999999999985</v>
      </c>
      <c r="C3" s="9"/>
    </row>
    <row r="4" spans="1:3" x14ac:dyDescent="0.3">
      <c r="A4" s="21" t="s">
        <v>98</v>
      </c>
      <c r="B4" s="7">
        <f>'T Accounts'!P179</f>
        <v>15877.899999999994</v>
      </c>
      <c r="C4" s="9"/>
    </row>
    <row r="5" spans="1:3" x14ac:dyDescent="0.3">
      <c r="A5" s="21" t="s">
        <v>7</v>
      </c>
      <c r="B5" s="7">
        <f>'T Accounts'!AB23</f>
        <v>6576.34</v>
      </c>
      <c r="C5" s="9"/>
    </row>
    <row r="6" spans="1:3" x14ac:dyDescent="0.3">
      <c r="A6" s="21" t="s">
        <v>8</v>
      </c>
      <c r="B6" s="7">
        <f>'T Accounts'!AB48</f>
        <v>393.96999999999997</v>
      </c>
      <c r="C6" s="9"/>
    </row>
    <row r="7" spans="1:3" x14ac:dyDescent="0.3">
      <c r="A7" s="21" t="s">
        <v>9</v>
      </c>
      <c r="B7" s="7">
        <f>'T Accounts'!AB72</f>
        <v>380.99999999999994</v>
      </c>
      <c r="C7" s="9"/>
    </row>
    <row r="8" spans="1:3" x14ac:dyDescent="0.3">
      <c r="A8" s="21" t="s">
        <v>10</v>
      </c>
      <c r="B8" s="7">
        <f>'T Accounts'!AM22</f>
        <v>2310</v>
      </c>
      <c r="C8" s="9"/>
    </row>
    <row r="9" spans="1:3" x14ac:dyDescent="0.3">
      <c r="A9" s="21" t="s">
        <v>11</v>
      </c>
      <c r="B9" s="7">
        <f>'T Accounts'!AM49</f>
        <v>57</v>
      </c>
      <c r="C9" s="9"/>
    </row>
    <row r="10" spans="1:3" x14ac:dyDescent="0.3">
      <c r="A10" s="21" t="s">
        <v>37</v>
      </c>
      <c r="B10" s="7">
        <f>'T Accounts'!AM72</f>
        <v>581.31999999999994</v>
      </c>
      <c r="C10" s="9"/>
    </row>
    <row r="11" spans="1:3" x14ac:dyDescent="0.3">
      <c r="A11" s="21" t="s">
        <v>13</v>
      </c>
      <c r="B11" s="7">
        <f>'T Accounts'!AX22</f>
        <v>120</v>
      </c>
      <c r="C11" s="9"/>
    </row>
    <row r="12" spans="1:3" x14ac:dyDescent="0.3">
      <c r="A12" s="21" t="s">
        <v>40</v>
      </c>
      <c r="B12" s="7">
        <f>'T Accounts'!AX73</f>
        <v>567.08000000000004</v>
      </c>
      <c r="C12" s="9"/>
    </row>
    <row r="13" spans="1:3" x14ac:dyDescent="0.3">
      <c r="A13" s="21" t="s">
        <v>16</v>
      </c>
      <c r="B13" s="7">
        <f>'T Accounts'!BI21</f>
        <v>0</v>
      </c>
      <c r="C13" s="9"/>
    </row>
    <row r="14" spans="1:3" x14ac:dyDescent="0.3">
      <c r="A14" s="21" t="s">
        <v>17</v>
      </c>
      <c r="B14" s="7"/>
      <c r="C14" s="9">
        <f>'T Accounts'!BN49</f>
        <v>330</v>
      </c>
    </row>
    <row r="15" spans="1:3" x14ac:dyDescent="0.3">
      <c r="A15" s="21" t="s">
        <v>18</v>
      </c>
      <c r="B15" s="7"/>
      <c r="C15" s="9">
        <f>'T Accounts'!BN71</f>
        <v>4691.3599999999997</v>
      </c>
    </row>
    <row r="16" spans="1:3" x14ac:dyDescent="0.3">
      <c r="A16" s="21" t="s">
        <v>19</v>
      </c>
      <c r="B16" s="7"/>
      <c r="C16" s="9">
        <f>'T Accounts'!BY22</f>
        <v>205.15</v>
      </c>
    </row>
    <row r="17" spans="1:5" x14ac:dyDescent="0.3">
      <c r="A17" s="21" t="s">
        <v>20</v>
      </c>
      <c r="B17" s="7">
        <f>'T Accounts'!BT49</f>
        <v>1496.3200000000002</v>
      </c>
      <c r="C17" s="9"/>
    </row>
    <row r="18" spans="1:5" x14ac:dyDescent="0.3">
      <c r="A18" s="21" t="s">
        <v>33</v>
      </c>
      <c r="B18" s="7">
        <f>'T Accounts'!$BT$72</f>
        <v>608.08000000000004</v>
      </c>
      <c r="C18" s="7"/>
    </row>
    <row r="19" spans="1:5" x14ac:dyDescent="0.3">
      <c r="A19" s="21" t="s">
        <v>21</v>
      </c>
      <c r="B19" s="7">
        <f>'T Accounts'!CE23</f>
        <v>205.15</v>
      </c>
      <c r="C19" s="9"/>
    </row>
    <row r="20" spans="1:5" x14ac:dyDescent="0.3">
      <c r="A20" s="21" t="s">
        <v>25</v>
      </c>
      <c r="B20" s="7"/>
      <c r="C20" s="9">
        <f>'T Accounts'!CJ71</f>
        <v>12568.2</v>
      </c>
    </row>
    <row r="21" spans="1:5" x14ac:dyDescent="0.3">
      <c r="A21" s="21" t="s">
        <v>201</v>
      </c>
      <c r="B21" s="7">
        <f>'T Accounts'!CP23</f>
        <v>120</v>
      </c>
      <c r="C21" s="9"/>
    </row>
    <row r="22" spans="1:5" x14ac:dyDescent="0.3">
      <c r="A22" s="21" t="s">
        <v>26</v>
      </c>
      <c r="B22" s="7">
        <f>'T Accounts'!CP49</f>
        <v>4140</v>
      </c>
      <c r="C22" s="9"/>
    </row>
    <row r="23" spans="1:5" x14ac:dyDescent="0.3">
      <c r="A23" s="21" t="s">
        <v>99</v>
      </c>
      <c r="B23" s="7"/>
      <c r="C23" s="9">
        <f>'T Accounts'!CU71</f>
        <v>21541.33</v>
      </c>
    </row>
    <row r="24" spans="1:5" x14ac:dyDescent="0.3">
      <c r="A24" s="21" t="s">
        <v>35</v>
      </c>
      <c r="B24" s="7"/>
      <c r="C24" s="9">
        <f>'T Accounts'!DF22</f>
        <v>80.63</v>
      </c>
    </row>
    <row r="25" spans="1:5" x14ac:dyDescent="0.3">
      <c r="A25" s="21" t="s">
        <v>46</v>
      </c>
      <c r="B25" s="7">
        <f>'T Accounts'!DA46</f>
        <v>527.11</v>
      </c>
      <c r="C25" s="9"/>
    </row>
    <row r="26" spans="1:5" x14ac:dyDescent="0.3">
      <c r="A26" s="21" t="s">
        <v>100</v>
      </c>
      <c r="B26" s="7">
        <f>'T Accounts'!DA71</f>
        <v>3876</v>
      </c>
      <c r="C26" s="9"/>
    </row>
    <row r="27" spans="1:5" x14ac:dyDescent="0.3">
      <c r="A27" s="21" t="s">
        <v>60</v>
      </c>
      <c r="B27" s="7">
        <f>'T Accounts'!DL21</f>
        <v>745.61</v>
      </c>
      <c r="C27" s="9"/>
    </row>
    <row r="28" spans="1:5" x14ac:dyDescent="0.3">
      <c r="A28" s="21" t="s">
        <v>90</v>
      </c>
      <c r="B28" s="7"/>
      <c r="C28" s="9">
        <f>'T Accounts'!DQ45</f>
        <v>219.31</v>
      </c>
    </row>
    <row r="29" spans="1:5" x14ac:dyDescent="0.3">
      <c r="B29" s="2"/>
    </row>
    <row r="30" spans="1:5" x14ac:dyDescent="0.3">
      <c r="B30" s="7">
        <f>SUM(B3:B28)</f>
        <v>39635.979999999996</v>
      </c>
      <c r="C30" s="7">
        <f>SUM(C4:C28)</f>
        <v>39635.979999999996</v>
      </c>
      <c r="E30" s="9">
        <f>C30-B30</f>
        <v>0</v>
      </c>
    </row>
    <row r="31" spans="1:5" x14ac:dyDescent="0.3">
      <c r="B31" s="2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9736-27A4-7143-B1E6-60192630CC2D}">
  <dimension ref="A1:B24"/>
  <sheetViews>
    <sheetView workbookViewId="0">
      <selection activeCell="G16" sqref="G16"/>
    </sheetView>
  </sheetViews>
  <sheetFormatPr defaultColWidth="11.19921875" defaultRowHeight="15.6" x14ac:dyDescent="0.3"/>
  <cols>
    <col min="1" max="1" width="18.796875" bestFit="1" customWidth="1"/>
    <col min="2" max="2" width="11.5" bestFit="1" customWidth="1"/>
  </cols>
  <sheetData>
    <row r="1" spans="1:2" ht="21" x14ac:dyDescent="0.4">
      <c r="A1" s="35" t="s">
        <v>105</v>
      </c>
      <c r="B1" s="35"/>
    </row>
    <row r="2" spans="1:2" x14ac:dyDescent="0.3">
      <c r="A2" s="21" t="s">
        <v>7</v>
      </c>
      <c r="B2" s="9">
        <f>_xlfn.XLOOKUP(A2,'Trial Balance'!$A$3:$A$28,'Trial Balance'!$B$3:$B$28)</f>
        <v>6576.34</v>
      </c>
    </row>
    <row r="3" spans="1:2" x14ac:dyDescent="0.3">
      <c r="A3" s="21" t="s">
        <v>8</v>
      </c>
      <c r="B3" s="9">
        <f>_xlfn.XLOOKUP(A3,'Trial Balance'!$A$3:$A$28,'Trial Balance'!$B$3:$B$28)</f>
        <v>393.96999999999997</v>
      </c>
    </row>
    <row r="4" spans="1:2" x14ac:dyDescent="0.3">
      <c r="A4" s="21" t="s">
        <v>9</v>
      </c>
      <c r="B4" s="9">
        <f>_xlfn.XLOOKUP(A4,'Trial Balance'!$A$3:$A$28,'Trial Balance'!$B$3:$B$28)</f>
        <v>380.99999999999994</v>
      </c>
    </row>
    <row r="5" spans="1:2" x14ac:dyDescent="0.3">
      <c r="A5" s="21" t="s">
        <v>10</v>
      </c>
      <c r="B5" s="9">
        <f>_xlfn.XLOOKUP(A5,'Trial Balance'!$A$3:$A$28,'Trial Balance'!$B$3:$B$28)</f>
        <v>2310</v>
      </c>
    </row>
    <row r="6" spans="1:2" x14ac:dyDescent="0.3">
      <c r="A6" s="21" t="s">
        <v>11</v>
      </c>
      <c r="B6" s="9">
        <f>_xlfn.XLOOKUP(A6,'Trial Balance'!$A$3:$A$28,'Trial Balance'!$B$3:$B$28)</f>
        <v>57</v>
      </c>
    </row>
    <row r="7" spans="1:2" x14ac:dyDescent="0.3">
      <c r="A7" s="21" t="s">
        <v>37</v>
      </c>
      <c r="B7" s="9">
        <f>_xlfn.XLOOKUP(A7,'Trial Balance'!$A$3:$A$28,'Trial Balance'!$B$3:$B$28)</f>
        <v>581.31999999999994</v>
      </c>
    </row>
    <row r="8" spans="1:2" x14ac:dyDescent="0.3">
      <c r="A8" s="21" t="s">
        <v>13</v>
      </c>
      <c r="B8" s="9">
        <f>_xlfn.XLOOKUP(A8,'Trial Balance'!$A$3:$A$28,'Trial Balance'!$B$3:$B$28)</f>
        <v>120</v>
      </c>
    </row>
    <row r="9" spans="1:2" x14ac:dyDescent="0.3">
      <c r="A9" s="21" t="s">
        <v>40</v>
      </c>
      <c r="B9" s="9">
        <f>_xlfn.XLOOKUP(A9,'Trial Balance'!$A$3:$A$28,'Trial Balance'!$B$3:$B$28)</f>
        <v>567.08000000000004</v>
      </c>
    </row>
    <row r="10" spans="1:2" x14ac:dyDescent="0.3">
      <c r="A10" s="21" t="s">
        <v>20</v>
      </c>
      <c r="B10" s="9">
        <f>_xlfn.XLOOKUP(A10,'Trial Balance'!$A$3:$A$28,'Trial Balance'!$B$3:$B$28)</f>
        <v>1496.3200000000002</v>
      </c>
    </row>
    <row r="11" spans="1:2" x14ac:dyDescent="0.3">
      <c r="A11" s="21" t="s">
        <v>33</v>
      </c>
      <c r="B11" s="9">
        <f>_xlfn.XLOOKUP(A11,'Trial Balance'!$A$3:$A$28,'Trial Balance'!$B$3:$B$28)</f>
        <v>608.08000000000004</v>
      </c>
    </row>
    <row r="12" spans="1:2" x14ac:dyDescent="0.3">
      <c r="A12" s="21" t="s">
        <v>201</v>
      </c>
      <c r="B12" s="9">
        <f>_xlfn.XLOOKUP(A12,'Trial Balance'!$A$3:$A$28,'Trial Balance'!$B$3:$B$28)</f>
        <v>120</v>
      </c>
    </row>
    <row r="13" spans="1:2" x14ac:dyDescent="0.3">
      <c r="A13" s="21" t="s">
        <v>26</v>
      </c>
      <c r="B13" s="9">
        <f>_xlfn.XLOOKUP(A13,'Trial Balance'!$A$3:$A$28,'Trial Balance'!$B$3:$B$28)</f>
        <v>4140</v>
      </c>
    </row>
    <row r="14" spans="1:2" x14ac:dyDescent="0.3">
      <c r="A14" s="21" t="s">
        <v>46</v>
      </c>
      <c r="B14" s="9">
        <f>_xlfn.XLOOKUP(A14,'Trial Balance'!$A$3:$A$28,'Trial Balance'!$B$3:$B$28)</f>
        <v>527.11</v>
      </c>
    </row>
    <row r="15" spans="1:2" x14ac:dyDescent="0.3">
      <c r="A15" s="21" t="s">
        <v>100</v>
      </c>
      <c r="B15" s="9">
        <f>_xlfn.XLOOKUP(A15,'Trial Balance'!$A$3:$A$28,'Trial Balance'!$B$3:$B$28)</f>
        <v>3876</v>
      </c>
    </row>
    <row r="16" spans="1:2" x14ac:dyDescent="0.3">
      <c r="A16" s="21" t="s">
        <v>60</v>
      </c>
      <c r="B16" s="9">
        <f>_xlfn.XLOOKUP(A16,'Trial Balance'!$A$3:$A$28,'Trial Balance'!$B$3:$B$28)</f>
        <v>745.61</v>
      </c>
    </row>
    <row r="17" spans="1:2" x14ac:dyDescent="0.3">
      <c r="B17" s="9"/>
    </row>
    <row r="18" spans="1:2" x14ac:dyDescent="0.3">
      <c r="B18" s="9"/>
    </row>
    <row r="19" spans="1:2" x14ac:dyDescent="0.3">
      <c r="A19" s="21" t="s">
        <v>106</v>
      </c>
      <c r="B19" s="9">
        <f>SUM(B2:B16)</f>
        <v>22499.83</v>
      </c>
    </row>
    <row r="20" spans="1:2" x14ac:dyDescent="0.3">
      <c r="B20" s="9"/>
    </row>
    <row r="22" spans="1:2" x14ac:dyDescent="0.3">
      <c r="A22" t="s">
        <v>109</v>
      </c>
      <c r="B22" s="9">
        <f>SUM(B2:B4)</f>
        <v>7351.31</v>
      </c>
    </row>
    <row r="24" spans="1:2" x14ac:dyDescent="0.3">
      <c r="A24" t="s">
        <v>110</v>
      </c>
      <c r="B24" s="9">
        <f>B19-B22</f>
        <v>15148.52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D84F-87DF-2547-B857-B79654C39D88}">
  <dimension ref="A1:B21"/>
  <sheetViews>
    <sheetView workbookViewId="0">
      <selection activeCell="E29" sqref="E29"/>
    </sheetView>
  </sheetViews>
  <sheetFormatPr defaultColWidth="11.19921875" defaultRowHeight="15.6" x14ac:dyDescent="0.3"/>
  <cols>
    <col min="1" max="1" width="18.69921875" bestFit="1" customWidth="1"/>
    <col min="2" max="2" width="11.796875" customWidth="1"/>
  </cols>
  <sheetData>
    <row r="1" spans="1:2" ht="21" x14ac:dyDescent="0.4">
      <c r="A1" s="35" t="s">
        <v>107</v>
      </c>
      <c r="B1" s="35"/>
    </row>
    <row r="2" spans="1:2" x14ac:dyDescent="0.3">
      <c r="A2" s="21" t="s">
        <v>17</v>
      </c>
      <c r="B2" s="9">
        <f>_xlfn.XLOOKUP(A2,'Trial Balance'!$A$3:$A$28,'Trial Balance'!$C$3:$C$28)</f>
        <v>330</v>
      </c>
    </row>
    <row r="3" spans="1:2" x14ac:dyDescent="0.3">
      <c r="A3" s="21" t="s">
        <v>18</v>
      </c>
      <c r="B3" s="9">
        <f>_xlfn.XLOOKUP(A3,'Trial Balance'!$A$3:$A$28,'Trial Balance'!$C$3:$C$28)</f>
        <v>4691.3599999999997</v>
      </c>
    </row>
    <row r="4" spans="1:2" x14ac:dyDescent="0.3">
      <c r="A4" s="21" t="s">
        <v>25</v>
      </c>
      <c r="B4" s="9">
        <f>_xlfn.XLOOKUP(A4,'Trial Balance'!$A$3:$A$28,'Trial Balance'!$C$3:$C$28)</f>
        <v>12568.2</v>
      </c>
    </row>
    <row r="5" spans="1:2" x14ac:dyDescent="0.3">
      <c r="A5" s="21" t="s">
        <v>35</v>
      </c>
      <c r="B5" s="9">
        <f>_xlfn.XLOOKUP(A5,'Trial Balance'!$A$3:$A$28,'Trial Balance'!$C$3:$C$28)</f>
        <v>80.63</v>
      </c>
    </row>
    <row r="6" spans="1:2" x14ac:dyDescent="0.3">
      <c r="A6" s="21" t="s">
        <v>90</v>
      </c>
      <c r="B6" s="9">
        <f>_xlfn.XLOOKUP(A6,'Trial Balance'!$A$3:$A$28,'Trial Balance'!$C$3:$C$28)</f>
        <v>219.31</v>
      </c>
    </row>
    <row r="7" spans="1:2" x14ac:dyDescent="0.3">
      <c r="A7" s="21"/>
      <c r="B7" s="9"/>
    </row>
    <row r="8" spans="1:2" x14ac:dyDescent="0.3">
      <c r="A8" s="21"/>
      <c r="B8" s="9"/>
    </row>
    <row r="9" spans="1:2" x14ac:dyDescent="0.3">
      <c r="A9" s="21"/>
      <c r="B9" s="9"/>
    </row>
    <row r="10" spans="1:2" x14ac:dyDescent="0.3">
      <c r="A10" s="21"/>
      <c r="B10" s="9"/>
    </row>
    <row r="11" spans="1:2" x14ac:dyDescent="0.3">
      <c r="A11" s="21"/>
      <c r="B11" s="9"/>
    </row>
    <row r="12" spans="1:2" x14ac:dyDescent="0.3">
      <c r="A12" s="21"/>
      <c r="B12" s="9"/>
    </row>
    <row r="13" spans="1:2" x14ac:dyDescent="0.3">
      <c r="A13" s="21"/>
      <c r="B13" s="9"/>
    </row>
    <row r="14" spans="1:2" x14ac:dyDescent="0.3">
      <c r="A14" s="21"/>
      <c r="B14" s="9"/>
    </row>
    <row r="15" spans="1:2" x14ac:dyDescent="0.3">
      <c r="A15" s="21"/>
      <c r="B15" s="9"/>
    </row>
    <row r="16" spans="1:2" x14ac:dyDescent="0.3">
      <c r="A16" s="21"/>
      <c r="B16" s="9"/>
    </row>
    <row r="17" spans="1:2" x14ac:dyDescent="0.3">
      <c r="B17" s="9"/>
    </row>
    <row r="18" spans="1:2" x14ac:dyDescent="0.3">
      <c r="B18" s="9"/>
    </row>
    <row r="19" spans="1:2" x14ac:dyDescent="0.3">
      <c r="A19" s="21" t="s">
        <v>106</v>
      </c>
      <c r="B19" s="9">
        <f>SUM(B2:B16)</f>
        <v>17889.500000000004</v>
      </c>
    </row>
    <row r="21" spans="1:2" x14ac:dyDescent="0.3">
      <c r="A21" s="21" t="s">
        <v>108</v>
      </c>
      <c r="B21" s="9">
        <f>B19-B4</f>
        <v>5321.3000000000029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14E0-E44B-6543-99D1-C99B74CE0D92}">
  <dimension ref="A1:F23"/>
  <sheetViews>
    <sheetView workbookViewId="0">
      <selection activeCell="F18" sqref="F18"/>
    </sheetView>
  </sheetViews>
  <sheetFormatPr defaultColWidth="11.19921875" defaultRowHeight="15.6" x14ac:dyDescent="0.3"/>
  <cols>
    <col min="1" max="1" width="24" bestFit="1" customWidth="1"/>
    <col min="2" max="3" width="11.5" bestFit="1" customWidth="1"/>
  </cols>
  <sheetData>
    <row r="1" spans="1:6" ht="18" x14ac:dyDescent="0.35">
      <c r="A1" s="36" t="s">
        <v>258</v>
      </c>
      <c r="B1" s="36"/>
      <c r="C1" s="36"/>
      <c r="D1" s="36"/>
      <c r="E1" s="36"/>
      <c r="F1" s="36"/>
    </row>
    <row r="2" spans="1:6" x14ac:dyDescent="0.3">
      <c r="B2" t="s">
        <v>151</v>
      </c>
      <c r="C2" t="s">
        <v>151</v>
      </c>
    </row>
    <row r="3" spans="1:6" x14ac:dyDescent="0.3">
      <c r="A3" t="s">
        <v>259</v>
      </c>
      <c r="B3" s="9">
        <f>'T Accounts'!P3</f>
        <v>17118.43</v>
      </c>
    </row>
    <row r="4" spans="1:6" ht="16.2" thickBot="1" x14ac:dyDescent="0.35">
      <c r="A4" t="s">
        <v>260</v>
      </c>
      <c r="B4" s="9">
        <f>'T Accounts'!E3</f>
        <v>4422.8999999999996</v>
      </c>
      <c r="C4" s="32">
        <f>B3+B4</f>
        <v>21541.33</v>
      </c>
    </row>
    <row r="5" spans="1:6" ht="16.2" thickTop="1" x14ac:dyDescent="0.3"/>
    <row r="6" spans="1:6" x14ac:dyDescent="0.3">
      <c r="A6" s="21" t="s">
        <v>261</v>
      </c>
    </row>
    <row r="7" spans="1:6" x14ac:dyDescent="0.3">
      <c r="A7" t="s">
        <v>259</v>
      </c>
      <c r="B7" s="9">
        <f>SUM(Receipts!B3+Receipts!B4+Receipts!B6)</f>
        <v>17478.870000000003</v>
      </c>
      <c r="C7" s="9"/>
    </row>
    <row r="8" spans="1:6" ht="16.2" thickBot="1" x14ac:dyDescent="0.35">
      <c r="A8" t="s">
        <v>260</v>
      </c>
      <c r="B8" s="9">
        <f>SUM(Receipts!B2+Receipts!B5)</f>
        <v>410.63</v>
      </c>
      <c r="C8" s="32">
        <f>SUM(B7:B8)</f>
        <v>17889.500000000004</v>
      </c>
    </row>
    <row r="9" spans="1:6" ht="16.2" thickTop="1" x14ac:dyDescent="0.3"/>
    <row r="10" spans="1:6" x14ac:dyDescent="0.3">
      <c r="A10" s="21" t="s">
        <v>262</v>
      </c>
    </row>
    <row r="11" spans="1:6" x14ac:dyDescent="0.3">
      <c r="A11" t="s">
        <v>263</v>
      </c>
      <c r="B11" s="9"/>
      <c r="C11" s="9"/>
    </row>
    <row r="12" spans="1:6" ht="16.2" thickBot="1" x14ac:dyDescent="0.35">
      <c r="A12" t="s">
        <v>264</v>
      </c>
      <c r="B12" s="9">
        <f>SUM(Payments!B2:B16)</f>
        <v>22499.83</v>
      </c>
      <c r="C12" s="32">
        <f>SUM(B11:B12)</f>
        <v>22499.83</v>
      </c>
    </row>
    <row r="13" spans="1:6" ht="16.2" thickTop="1" x14ac:dyDescent="0.3"/>
    <row r="14" spans="1:6" x14ac:dyDescent="0.3">
      <c r="A14" s="21" t="s">
        <v>265</v>
      </c>
      <c r="B14" s="9">
        <v>0</v>
      </c>
      <c r="C14" s="9"/>
    </row>
    <row r="15" spans="1:6" ht="16.2" thickBot="1" x14ac:dyDescent="0.35">
      <c r="B15" s="9"/>
      <c r="C15" s="32">
        <v>0</v>
      </c>
    </row>
    <row r="16" spans="1:6" ht="16.8" thickTop="1" thickBot="1" x14ac:dyDescent="0.35">
      <c r="A16" s="21" t="s">
        <v>266</v>
      </c>
      <c r="C16" s="32">
        <f>C4+C8-C12</f>
        <v>16931</v>
      </c>
    </row>
    <row r="17" spans="1:3" ht="16.2" thickTop="1" x14ac:dyDescent="0.3"/>
    <row r="19" spans="1:3" x14ac:dyDescent="0.3">
      <c r="A19" s="21" t="s">
        <v>195</v>
      </c>
    </row>
    <row r="20" spans="1:3" x14ac:dyDescent="0.3">
      <c r="A20" t="s">
        <v>268</v>
      </c>
      <c r="B20" s="9">
        <f>'Trial Balance'!B4</f>
        <v>15877.899999999994</v>
      </c>
    </row>
    <row r="21" spans="1:3" x14ac:dyDescent="0.3">
      <c r="A21" t="s">
        <v>267</v>
      </c>
      <c r="B21" s="9">
        <f>'Trial Balance'!B3</f>
        <v>1053.0999999999985</v>
      </c>
    </row>
    <row r="22" spans="1:3" ht="16.2" thickBot="1" x14ac:dyDescent="0.35">
      <c r="C22" s="32">
        <f>SUM(B20:B21)</f>
        <v>16930.999999999993</v>
      </c>
    </row>
    <row r="23" spans="1:3" ht="16.2" thickTop="1" x14ac:dyDescent="0.3"/>
  </sheetData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90FA-E569-7344-A832-BFD314773995}">
  <dimension ref="A1:E8"/>
  <sheetViews>
    <sheetView workbookViewId="0">
      <selection activeCell="D13" sqref="D13"/>
    </sheetView>
  </sheetViews>
  <sheetFormatPr defaultColWidth="11.19921875" defaultRowHeight="15.6" x14ac:dyDescent="0.3"/>
  <cols>
    <col min="2" max="2" width="21" bestFit="1" customWidth="1"/>
  </cols>
  <sheetData>
    <row r="1" spans="1:5" x14ac:dyDescent="0.3">
      <c r="A1" s="21" t="s">
        <v>20</v>
      </c>
    </row>
    <row r="2" spans="1:5" x14ac:dyDescent="0.3">
      <c r="A2" s="9">
        <f>_xlfn.XLOOKUP(A1,'Trial Balance'!A3:A28,'Trial Balance'!B3:B28)</f>
        <v>1496.3200000000002</v>
      </c>
    </row>
    <row r="5" spans="1:5" x14ac:dyDescent="0.3">
      <c r="A5" s="11">
        <v>45624</v>
      </c>
      <c r="B5" s="3" t="s">
        <v>79</v>
      </c>
      <c r="C5" s="3">
        <v>16301</v>
      </c>
      <c r="D5" s="3"/>
      <c r="E5" s="17">
        <v>775.2</v>
      </c>
    </row>
    <row r="6" spans="1:5" x14ac:dyDescent="0.3">
      <c r="A6" s="11">
        <v>45673</v>
      </c>
      <c r="B6" s="3" t="s">
        <v>82</v>
      </c>
      <c r="C6" s="3" t="s">
        <v>83</v>
      </c>
      <c r="D6" s="3"/>
      <c r="E6" s="17">
        <v>149.12</v>
      </c>
    </row>
    <row r="7" spans="1:5" x14ac:dyDescent="0.3">
      <c r="A7" s="11">
        <v>45673</v>
      </c>
      <c r="B7" s="3" t="s">
        <v>88</v>
      </c>
      <c r="C7" s="3">
        <v>2738</v>
      </c>
      <c r="D7" s="3"/>
      <c r="E7" s="17">
        <v>572</v>
      </c>
    </row>
    <row r="8" spans="1:5" x14ac:dyDescent="0.3">
      <c r="A8" s="3"/>
      <c r="B8" s="3"/>
      <c r="C8" s="3"/>
      <c r="D8" s="3"/>
      <c r="E8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7C681-4C96-B74B-BD02-888ADB51B64F}">
  <dimension ref="A1:L44"/>
  <sheetViews>
    <sheetView zoomScale="79" workbookViewId="0">
      <selection activeCell="C39" sqref="C39"/>
    </sheetView>
  </sheetViews>
  <sheetFormatPr defaultColWidth="11.19921875" defaultRowHeight="15.6" x14ac:dyDescent="0.3"/>
  <cols>
    <col min="1" max="1" width="27.69921875" bestFit="1" customWidth="1"/>
    <col min="2" max="2" width="13.69921875" customWidth="1"/>
    <col min="3" max="3" width="30.19921875" customWidth="1"/>
    <col min="6" max="6" width="19.5" bestFit="1" customWidth="1"/>
    <col min="8" max="8" width="12" bestFit="1" customWidth="1"/>
    <col min="11" max="11" width="24.19921875" bestFit="1" customWidth="1"/>
  </cols>
  <sheetData>
    <row r="1" spans="1:12" x14ac:dyDescent="0.3">
      <c r="A1" s="25" t="s">
        <v>121</v>
      </c>
      <c r="B1" s="26" t="s">
        <v>151</v>
      </c>
      <c r="C1" s="25" t="s">
        <v>150</v>
      </c>
      <c r="F1" s="25" t="s">
        <v>152</v>
      </c>
      <c r="G1" s="25" t="s">
        <v>154</v>
      </c>
      <c r="H1" s="25" t="s">
        <v>155</v>
      </c>
      <c r="K1" s="25" t="s">
        <v>153</v>
      </c>
      <c r="L1" s="25" t="s">
        <v>154</v>
      </c>
    </row>
    <row r="2" spans="1:12" x14ac:dyDescent="0.3">
      <c r="A2" s="27" t="s">
        <v>122</v>
      </c>
      <c r="B2" s="28">
        <v>1</v>
      </c>
      <c r="C2" s="29" t="s">
        <v>122</v>
      </c>
      <c r="F2" s="29" t="s">
        <v>156</v>
      </c>
      <c r="G2" s="28">
        <v>60</v>
      </c>
      <c r="H2" s="28">
        <v>0</v>
      </c>
      <c r="K2" s="29" t="s">
        <v>100</v>
      </c>
      <c r="L2" s="28">
        <f>3876+775.2</f>
        <v>4651.2</v>
      </c>
    </row>
    <row r="3" spans="1:12" x14ac:dyDescent="0.3">
      <c r="A3" s="27" t="s">
        <v>163</v>
      </c>
      <c r="B3" s="28">
        <v>819</v>
      </c>
      <c r="C3" s="29" t="s">
        <v>164</v>
      </c>
      <c r="F3" s="29" t="s">
        <v>157</v>
      </c>
      <c r="G3" s="28">
        <v>117</v>
      </c>
      <c r="H3" s="28">
        <v>0</v>
      </c>
      <c r="K3" s="29" t="s">
        <v>159</v>
      </c>
      <c r="L3" s="28">
        <f>372.8+74.56</f>
        <v>447.36</v>
      </c>
    </row>
    <row r="4" spans="1:12" x14ac:dyDescent="0.3">
      <c r="A4" s="27" t="s">
        <v>149</v>
      </c>
      <c r="B4" s="28">
        <v>1</v>
      </c>
      <c r="C4" s="29" t="s">
        <v>292</v>
      </c>
      <c r="F4" s="29" t="s">
        <v>158</v>
      </c>
      <c r="G4" s="28">
        <v>500</v>
      </c>
      <c r="H4" s="28">
        <v>0</v>
      </c>
      <c r="K4" s="29" t="s">
        <v>159</v>
      </c>
      <c r="L4" s="28">
        <f>372.8+74.56</f>
        <v>447.36</v>
      </c>
    </row>
    <row r="5" spans="1:12" x14ac:dyDescent="0.3">
      <c r="A5" s="29" t="s">
        <v>123</v>
      </c>
      <c r="B5" s="28">
        <v>509.99</v>
      </c>
      <c r="C5" s="29" t="s">
        <v>165</v>
      </c>
      <c r="F5" s="29"/>
      <c r="G5" s="29"/>
      <c r="H5" s="29"/>
      <c r="K5" s="29" t="s">
        <v>123</v>
      </c>
      <c r="L5" s="28">
        <v>509.99</v>
      </c>
    </row>
    <row r="6" spans="1:12" x14ac:dyDescent="0.3">
      <c r="A6" s="29" t="s">
        <v>124</v>
      </c>
      <c r="B6" s="28">
        <v>300</v>
      </c>
      <c r="C6" s="29" t="s">
        <v>165</v>
      </c>
      <c r="F6" s="29" t="s">
        <v>171</v>
      </c>
      <c r="G6" s="28">
        <f>SUM(G2:G4)</f>
        <v>677</v>
      </c>
      <c r="H6" s="29"/>
      <c r="K6" s="29" t="s">
        <v>172</v>
      </c>
      <c r="L6" s="28">
        <f>SUM(L2:L5)</f>
        <v>6055.9099999999989</v>
      </c>
    </row>
    <row r="7" spans="1:12" x14ac:dyDescent="0.3">
      <c r="A7" s="29" t="s">
        <v>125</v>
      </c>
      <c r="B7" s="28">
        <v>129</v>
      </c>
      <c r="C7" s="29" t="s">
        <v>286</v>
      </c>
    </row>
    <row r="8" spans="1:12" x14ac:dyDescent="0.3">
      <c r="A8" s="29" t="s">
        <v>125</v>
      </c>
      <c r="B8" s="28">
        <v>129</v>
      </c>
      <c r="C8" s="29" t="s">
        <v>287</v>
      </c>
    </row>
    <row r="9" spans="1:12" x14ac:dyDescent="0.3">
      <c r="A9" s="29" t="s">
        <v>126</v>
      </c>
      <c r="B9" s="28">
        <f>372.8+74.56</f>
        <v>447.36</v>
      </c>
      <c r="C9" s="29" t="s">
        <v>285</v>
      </c>
      <c r="F9" s="29" t="s">
        <v>172</v>
      </c>
      <c r="G9" s="28">
        <f>L6</f>
        <v>6055.9099999999989</v>
      </c>
    </row>
    <row r="10" spans="1:12" x14ac:dyDescent="0.3">
      <c r="A10" s="29" t="s">
        <v>148</v>
      </c>
      <c r="B10" s="28">
        <v>117</v>
      </c>
      <c r="C10" s="29" t="s">
        <v>288</v>
      </c>
      <c r="F10" s="29" t="s">
        <v>171</v>
      </c>
      <c r="G10" s="28">
        <f>G6</f>
        <v>677</v>
      </c>
    </row>
    <row r="11" spans="1:12" x14ac:dyDescent="0.3">
      <c r="A11" s="29" t="s">
        <v>126</v>
      </c>
      <c r="B11" s="28">
        <f>372.8+74.56</f>
        <v>447.36</v>
      </c>
      <c r="C11" s="29" t="s">
        <v>122</v>
      </c>
      <c r="F11" s="30" t="s">
        <v>174</v>
      </c>
      <c r="G11" s="28">
        <f>G9-G10</f>
        <v>5378.9099999999989</v>
      </c>
    </row>
    <row r="12" spans="1:12" x14ac:dyDescent="0.3">
      <c r="A12" s="29" t="s">
        <v>127</v>
      </c>
      <c r="B12" s="28">
        <v>575</v>
      </c>
      <c r="C12" s="29" t="s">
        <v>122</v>
      </c>
    </row>
    <row r="13" spans="1:12" x14ac:dyDescent="0.3">
      <c r="A13" s="29" t="s">
        <v>290</v>
      </c>
      <c r="B13" s="28">
        <v>200</v>
      </c>
      <c r="C13" s="29" t="s">
        <v>122</v>
      </c>
    </row>
    <row r="14" spans="1:12" x14ac:dyDescent="0.3">
      <c r="A14" s="29" t="s">
        <v>128</v>
      </c>
      <c r="B14" s="28">
        <v>300</v>
      </c>
      <c r="C14" s="29" t="s">
        <v>289</v>
      </c>
    </row>
    <row r="15" spans="1:12" x14ac:dyDescent="0.3">
      <c r="A15" s="29" t="s">
        <v>128</v>
      </c>
      <c r="B15" s="28">
        <v>300</v>
      </c>
      <c r="C15" s="29" t="s">
        <v>122</v>
      </c>
      <c r="F15" s="29" t="s">
        <v>175</v>
      </c>
      <c r="G15" s="29">
        <f>COUNTA(A2:A42)</f>
        <v>41</v>
      </c>
    </row>
    <row r="16" spans="1:12" x14ac:dyDescent="0.3">
      <c r="A16" s="29" t="s">
        <v>128</v>
      </c>
      <c r="B16" s="28">
        <v>300</v>
      </c>
      <c r="C16" s="29" t="s">
        <v>122</v>
      </c>
    </row>
    <row r="17" spans="1:3" x14ac:dyDescent="0.3">
      <c r="A17" s="29" t="s">
        <v>129</v>
      </c>
      <c r="B17" s="28">
        <v>4360</v>
      </c>
      <c r="C17" s="29" t="s">
        <v>293</v>
      </c>
    </row>
    <row r="18" spans="1:3" x14ac:dyDescent="0.3">
      <c r="A18" s="29" t="s">
        <v>130</v>
      </c>
      <c r="B18" s="28">
        <v>608</v>
      </c>
      <c r="C18" s="29" t="s">
        <v>122</v>
      </c>
    </row>
    <row r="19" spans="1:3" x14ac:dyDescent="0.3">
      <c r="A19" s="29" t="s">
        <v>131</v>
      </c>
      <c r="B19" s="28">
        <v>405</v>
      </c>
      <c r="C19" s="29" t="s">
        <v>122</v>
      </c>
    </row>
    <row r="20" spans="1:3" x14ac:dyDescent="0.3">
      <c r="A20" s="29" t="s">
        <v>132</v>
      </c>
      <c r="B20" s="28">
        <v>4555</v>
      </c>
      <c r="C20" s="29" t="s">
        <v>294</v>
      </c>
    </row>
    <row r="21" spans="1:3" x14ac:dyDescent="0.3">
      <c r="A21" s="29" t="s">
        <v>133</v>
      </c>
      <c r="B21" s="28">
        <v>380</v>
      </c>
      <c r="C21" s="29" t="s">
        <v>122</v>
      </c>
    </row>
    <row r="22" spans="1:3" x14ac:dyDescent="0.3">
      <c r="A22" s="29" t="s">
        <v>134</v>
      </c>
      <c r="B22" s="28">
        <v>1072</v>
      </c>
      <c r="C22" s="29" t="s">
        <v>166</v>
      </c>
    </row>
    <row r="23" spans="1:3" x14ac:dyDescent="0.3">
      <c r="A23" s="29" t="s">
        <v>135</v>
      </c>
      <c r="B23" s="28">
        <v>3196</v>
      </c>
      <c r="C23" s="29" t="s">
        <v>166</v>
      </c>
    </row>
    <row r="24" spans="1:3" x14ac:dyDescent="0.3">
      <c r="A24" s="29" t="s">
        <v>136</v>
      </c>
      <c r="B24" s="28">
        <v>3089</v>
      </c>
      <c r="C24" s="29" t="s">
        <v>166</v>
      </c>
    </row>
    <row r="25" spans="1:3" x14ac:dyDescent="0.3">
      <c r="A25" s="29" t="s">
        <v>137</v>
      </c>
      <c r="B25" s="28">
        <v>77</v>
      </c>
      <c r="C25" s="29" t="s">
        <v>166</v>
      </c>
    </row>
    <row r="26" spans="1:3" x14ac:dyDescent="0.3">
      <c r="A26" s="29" t="s">
        <v>138</v>
      </c>
      <c r="B26" s="28">
        <v>9880</v>
      </c>
      <c r="C26" s="29" t="s">
        <v>166</v>
      </c>
    </row>
    <row r="27" spans="1:3" x14ac:dyDescent="0.3">
      <c r="A27" s="29" t="s">
        <v>160</v>
      </c>
      <c r="B27" s="28">
        <v>7598</v>
      </c>
      <c r="C27" s="29" t="s">
        <v>166</v>
      </c>
    </row>
    <row r="28" spans="1:3" x14ac:dyDescent="0.3">
      <c r="A28" s="29" t="s">
        <v>139</v>
      </c>
      <c r="B28" s="28">
        <v>656</v>
      </c>
      <c r="C28" s="29" t="s">
        <v>166</v>
      </c>
    </row>
    <row r="29" spans="1:3" x14ac:dyDescent="0.3">
      <c r="A29" s="29" t="s">
        <v>140</v>
      </c>
      <c r="B29" s="28">
        <v>863</v>
      </c>
      <c r="C29" s="29" t="s">
        <v>122</v>
      </c>
    </row>
    <row r="30" spans="1:3" x14ac:dyDescent="0.3">
      <c r="A30" s="29" t="s">
        <v>141</v>
      </c>
      <c r="B30" s="28">
        <v>1265</v>
      </c>
      <c r="C30" s="29" t="s">
        <v>167</v>
      </c>
    </row>
    <row r="31" spans="1:3" x14ac:dyDescent="0.3">
      <c r="A31" s="29" t="s">
        <v>142</v>
      </c>
      <c r="B31" s="28">
        <v>423</v>
      </c>
      <c r="C31" s="29" t="s">
        <v>168</v>
      </c>
    </row>
    <row r="32" spans="1:3" x14ac:dyDescent="0.3">
      <c r="A32" s="29" t="s">
        <v>162</v>
      </c>
      <c r="B32" s="28">
        <v>117</v>
      </c>
      <c r="C32" s="29" t="s">
        <v>296</v>
      </c>
    </row>
    <row r="33" spans="1:3" x14ac:dyDescent="0.3">
      <c r="A33" s="29" t="s">
        <v>162</v>
      </c>
      <c r="B33" s="28">
        <v>117</v>
      </c>
      <c r="C33" s="29" t="s">
        <v>296</v>
      </c>
    </row>
    <row r="34" spans="1:3" x14ac:dyDescent="0.3">
      <c r="A34" s="29" t="s">
        <v>162</v>
      </c>
      <c r="B34" s="28">
        <v>117</v>
      </c>
      <c r="C34" s="29" t="s">
        <v>296</v>
      </c>
    </row>
    <row r="35" spans="1:3" x14ac:dyDescent="0.3">
      <c r="A35" s="29" t="s">
        <v>143</v>
      </c>
      <c r="B35" s="28">
        <v>532</v>
      </c>
      <c r="C35" s="29" t="s">
        <v>295</v>
      </c>
    </row>
    <row r="36" spans="1:3" x14ac:dyDescent="0.3">
      <c r="A36" s="29" t="s">
        <v>161</v>
      </c>
      <c r="B36" s="28">
        <v>321</v>
      </c>
      <c r="C36" s="29" t="s">
        <v>122</v>
      </c>
    </row>
    <row r="37" spans="1:3" x14ac:dyDescent="0.3">
      <c r="A37" s="29" t="s">
        <v>161</v>
      </c>
      <c r="B37" s="28">
        <v>321</v>
      </c>
      <c r="C37" s="29" t="s">
        <v>122</v>
      </c>
    </row>
    <row r="38" spans="1:3" x14ac:dyDescent="0.3">
      <c r="A38" s="29" t="s">
        <v>144</v>
      </c>
      <c r="B38" s="28">
        <v>1211</v>
      </c>
      <c r="C38" s="29" t="s">
        <v>169</v>
      </c>
    </row>
    <row r="39" spans="1:3" x14ac:dyDescent="0.3">
      <c r="A39" s="29" t="s">
        <v>145</v>
      </c>
      <c r="B39" s="28">
        <v>457</v>
      </c>
      <c r="C39" s="29" t="s">
        <v>297</v>
      </c>
    </row>
    <row r="40" spans="1:3" x14ac:dyDescent="0.3">
      <c r="A40" s="29" t="s">
        <v>146</v>
      </c>
      <c r="B40" s="28">
        <v>379</v>
      </c>
      <c r="C40" s="29" t="s">
        <v>170</v>
      </c>
    </row>
    <row r="41" spans="1:3" x14ac:dyDescent="0.3">
      <c r="A41" s="29" t="s">
        <v>53</v>
      </c>
      <c r="B41" s="28">
        <f>L2</f>
        <v>4651.2</v>
      </c>
      <c r="C41" s="29" t="s">
        <v>291</v>
      </c>
    </row>
    <row r="42" spans="1:3" x14ac:dyDescent="0.3">
      <c r="A42" s="29" t="s">
        <v>147</v>
      </c>
      <c r="B42" s="28">
        <v>223.7</v>
      </c>
      <c r="C42" s="29" t="s">
        <v>165</v>
      </c>
    </row>
    <row r="43" spans="1:3" x14ac:dyDescent="0.3">
      <c r="A43" s="29"/>
      <c r="B43" s="29"/>
      <c r="C43" s="29"/>
    </row>
    <row r="44" spans="1:3" x14ac:dyDescent="0.3">
      <c r="A44" s="30" t="s">
        <v>173</v>
      </c>
      <c r="B44" s="31">
        <f>SUM(B2:B43)</f>
        <v>51449.609999999993</v>
      </c>
      <c r="C44" s="29"/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7D5A-F749-4A49-AF10-2DE5302E279A}">
  <dimension ref="A1:I20"/>
  <sheetViews>
    <sheetView workbookViewId="0">
      <selection activeCell="I32" sqref="I32"/>
    </sheetView>
  </sheetViews>
  <sheetFormatPr defaultColWidth="11.19921875" defaultRowHeight="15.6" x14ac:dyDescent="0.3"/>
  <cols>
    <col min="1" max="1" width="46" bestFit="1" customWidth="1"/>
    <col min="2" max="2" width="17.796875" customWidth="1"/>
    <col min="3" max="3" width="13.796875" bestFit="1" customWidth="1"/>
    <col min="4" max="4" width="11.19921875" customWidth="1"/>
    <col min="5" max="5" width="15.69921875" customWidth="1"/>
    <col min="6" max="6" width="11.69921875" customWidth="1"/>
    <col min="7" max="7" width="12.19921875" customWidth="1"/>
    <col min="8" max="8" width="14.5" customWidth="1"/>
    <col min="9" max="9" width="16.796875" customWidth="1"/>
  </cols>
  <sheetData>
    <row r="1" spans="1:9" x14ac:dyDescent="0.3">
      <c r="A1" t="s">
        <v>176</v>
      </c>
    </row>
    <row r="2" spans="1:9" x14ac:dyDescent="0.3">
      <c r="A2" t="s">
        <v>191</v>
      </c>
      <c r="B2" t="s">
        <v>184</v>
      </c>
      <c r="C2" t="s">
        <v>185</v>
      </c>
      <c r="D2" t="s">
        <v>186</v>
      </c>
      <c r="E2" t="s">
        <v>187</v>
      </c>
      <c r="F2" t="s">
        <v>188</v>
      </c>
      <c r="G2" t="s">
        <v>192</v>
      </c>
      <c r="H2" t="s">
        <v>189</v>
      </c>
      <c r="I2" t="s">
        <v>190</v>
      </c>
    </row>
    <row r="3" spans="1:9" x14ac:dyDescent="0.3">
      <c r="A3" t="s">
        <v>177</v>
      </c>
      <c r="B3" s="9">
        <v>7078.17</v>
      </c>
      <c r="C3" s="9"/>
      <c r="D3" s="9"/>
      <c r="E3" s="9"/>
      <c r="F3" s="9">
        <f>'Fixed Assets'!L3+'Fixed Assets'!L4+'Fixed Assets'!B5</f>
        <v>1404.71</v>
      </c>
      <c r="G3" s="9">
        <v>2000</v>
      </c>
      <c r="H3" s="9"/>
      <c r="I3" s="9">
        <f>Table1[[#This Row],[Opening Balance ]]+Table1[[#This Row],[Receipts ]]+Table1[[#This Row],[Transfers]]+Table1[[#This Row],[Other Receipts]]-Table1[[#This Row],[Payments]]-Table1[[#This Row],[Transfers    ]]-Table1[[#This Row],[Unpresented ]]</f>
        <v>3673.46</v>
      </c>
    </row>
    <row r="4" spans="1:9" x14ac:dyDescent="0.3">
      <c r="A4" t="s">
        <v>178</v>
      </c>
      <c r="B4" s="9">
        <v>4620.84</v>
      </c>
      <c r="C4" s="9"/>
      <c r="D4" s="9"/>
      <c r="E4" s="9"/>
      <c r="F4" s="9">
        <v>1252.2</v>
      </c>
      <c r="G4" s="9"/>
      <c r="H4" s="9"/>
      <c r="I4" s="9">
        <f>Table1[[#This Row],[Opening Balance ]]+Table1[[#This Row],[Receipts ]]+Table1[[#This Row],[Transfers]]+Table1[[#This Row],[Other Receipts]]-Table1[[#This Row],[Payments]]-Table1[[#This Row],[Transfers    ]]-Table1[[#This Row],[Unpresented ]]</f>
        <v>3368.6400000000003</v>
      </c>
    </row>
    <row r="5" spans="1:9" x14ac:dyDescent="0.3">
      <c r="A5" t="s">
        <v>179</v>
      </c>
      <c r="B5" s="9">
        <v>1172.4000000000001</v>
      </c>
      <c r="C5" s="9"/>
      <c r="D5" s="9">
        <v>8000</v>
      </c>
      <c r="E5" s="9"/>
      <c r="F5" s="9">
        <f>Payments!B22</f>
        <v>7351.31</v>
      </c>
      <c r="G5" s="9"/>
      <c r="H5" s="9"/>
      <c r="I5" s="9">
        <f>Table1[[#This Row],[Opening Balance ]]+Table1[[#This Row],[Receipts ]]+Table1[[#This Row],[Transfers]]+Table1[[#This Row],[Other Receipts]]-Table1[[#This Row],[Payments]]-Table1[[#This Row],[Transfers    ]]-Table1[[#This Row],[Unpresented ]]</f>
        <v>1821.0899999999992</v>
      </c>
    </row>
    <row r="6" spans="1:9" x14ac:dyDescent="0.3">
      <c r="A6" t="s">
        <v>144</v>
      </c>
      <c r="B6" s="9">
        <v>292.20999999999998</v>
      </c>
      <c r="C6" s="9"/>
      <c r="D6" s="9"/>
      <c r="E6" s="9"/>
      <c r="F6" s="9"/>
      <c r="G6" s="9"/>
      <c r="H6" s="9"/>
      <c r="I6" s="9">
        <f>Table1[[#This Row],[Opening Balance ]]+Table1[[#This Row],[Receipts ]]+Table1[[#This Row],[Transfers]]+Table1[[#This Row],[Other Receipts]]-Table1[[#This Row],[Payments]]-Table1[[#This Row],[Transfers    ]]-Table1[[#This Row],[Unpresented ]]</f>
        <v>292.20999999999998</v>
      </c>
    </row>
    <row r="7" spans="1:9" x14ac:dyDescent="0.3">
      <c r="A7" t="s">
        <v>180</v>
      </c>
      <c r="B7" s="9">
        <v>250</v>
      </c>
      <c r="C7" s="9"/>
      <c r="D7" s="9"/>
      <c r="E7" s="9"/>
      <c r="F7" s="9"/>
      <c r="G7" s="9"/>
      <c r="H7" s="9"/>
      <c r="I7" s="9">
        <f>Table1[[#This Row],[Opening Balance ]]+Table1[[#This Row],[Receipts ]]+Table1[[#This Row],[Transfers]]+Table1[[#This Row],[Other Receipts]]-Table1[[#This Row],[Payments]]-Table1[[#This Row],[Transfers    ]]-Table1[[#This Row],[Unpresented ]]</f>
        <v>250</v>
      </c>
    </row>
    <row r="8" spans="1:9" x14ac:dyDescent="0.3">
      <c r="A8" t="s">
        <v>181</v>
      </c>
      <c r="B8" s="9">
        <v>6897.71</v>
      </c>
      <c r="C8" s="9">
        <f>Receipts!B19</f>
        <v>17889.500000000004</v>
      </c>
      <c r="D8" s="9">
        <v>1000</v>
      </c>
      <c r="E8" s="9"/>
      <c r="F8" s="9">
        <f>Payments!B5+Payments!B6+Payments!B7+Payments!B8+Payments!B9+Payments!B11+Payments!B13+Payments!B14-509.99+Payments!B10-775.2-149.12-1280</f>
        <v>7692.5999999999985</v>
      </c>
      <c r="G8" s="9">
        <f>3399+130+7000+1280</f>
        <v>11809</v>
      </c>
      <c r="H8" s="9"/>
      <c r="I8" s="9">
        <f>Table1[[#This Row],[Opening Balance ]]+Table1[[#This Row],[Receipts ]]+Table1[[#This Row],[Transfers]]+Table1[[#This Row],[Other Receipts]]-Table1[[#This Row],[Payments]]-Table1[[#This Row],[Transfers    ]]-Table1[[#This Row],[Unpresented ]]</f>
        <v>6285.6100000000042</v>
      </c>
    </row>
    <row r="9" spans="1:9" x14ac:dyDescent="0.3">
      <c r="A9" t="s">
        <v>193</v>
      </c>
      <c r="B9" s="9">
        <v>0</v>
      </c>
      <c r="C9" s="9">
        <f>Receipts!B20</f>
        <v>0</v>
      </c>
      <c r="D9" s="9">
        <f>1280+3399</f>
        <v>4679</v>
      </c>
      <c r="E9" s="9"/>
      <c r="F9" s="9">
        <f>3399+1280</f>
        <v>4679</v>
      </c>
      <c r="G9" s="9"/>
      <c r="H9" s="9"/>
      <c r="I9" s="9">
        <f>Table1[[#This Row],[Opening Balance ]]+Table1[[#This Row],[Receipts ]]+Table1[[#This Row],[Transfers]]+Table1[[#This Row],[Other Receipts]]-Table1[[#This Row],[Payments]]-Table1[[#This Row],[Transfers    ]]-Table1[[#This Row],[Unpresented ]]</f>
        <v>0</v>
      </c>
    </row>
    <row r="10" spans="1:9" x14ac:dyDescent="0.3">
      <c r="A10" t="s">
        <v>182</v>
      </c>
      <c r="B10" s="9">
        <v>40</v>
      </c>
      <c r="C10" s="9"/>
      <c r="D10" s="9">
        <v>130</v>
      </c>
      <c r="E10" s="9"/>
      <c r="F10" s="9">
        <v>120</v>
      </c>
      <c r="G10" s="9"/>
      <c r="H10" s="9"/>
      <c r="I10" s="9">
        <f>Table1[[#This Row],[Opening Balance ]]+Table1[[#This Row],[Receipts ]]+Table1[[#This Row],[Transfers]]+Table1[[#This Row],[Other Receipts]]-Table1[[#This Row],[Payments]]-Table1[[#This Row],[Transfers    ]]-Table1[[#This Row],[Unpresented ]]</f>
        <v>50</v>
      </c>
    </row>
    <row r="11" spans="1:9" x14ac:dyDescent="0.3">
      <c r="A11" t="s">
        <v>194</v>
      </c>
      <c r="B11" s="9">
        <v>1000</v>
      </c>
      <c r="C11" s="9"/>
      <c r="D11" s="9"/>
      <c r="E11" s="9"/>
      <c r="F11" s="9"/>
      <c r="G11" s="9"/>
      <c r="H11" s="9"/>
      <c r="I11" s="9">
        <f>Table1[[#This Row],[Opening Balance ]]+Table1[[#This Row],[Receipts ]]+Table1[[#This Row],[Transfers]]+Table1[[#This Row],[Other Receipts]]-Table1[[#This Row],[Payments]]-Table1[[#This Row],[Transfers    ]]-Table1[[#This Row],[Unpresented ]]</f>
        <v>1000</v>
      </c>
    </row>
    <row r="12" spans="1:9" x14ac:dyDescent="0.3">
      <c r="A12" t="s">
        <v>183</v>
      </c>
      <c r="B12" s="9">
        <v>190</v>
      </c>
      <c r="C12" s="9"/>
      <c r="D12" s="9"/>
      <c r="E12" s="9"/>
      <c r="F12" s="9"/>
      <c r="G12" s="9"/>
      <c r="H12" s="9"/>
      <c r="I12" s="9">
        <f>Table1[[#This Row],[Opening Balance ]]+Table1[[#This Row],[Receipts ]]+Table1[[#This Row],[Transfers]]+Table1[[#This Row],[Other Receipts]]-Table1[[#This Row],[Payments]]-Table1[[#This Row],[Transfers    ]]-Table1[[#This Row],[Unpresented ]]</f>
        <v>190</v>
      </c>
    </row>
    <row r="13" spans="1:9" x14ac:dyDescent="0.3">
      <c r="B13" s="9">
        <f>SUM(B3:B12)</f>
        <v>21541.329999999998</v>
      </c>
      <c r="C13" s="9">
        <f t="shared" ref="C13:I13" si="0">SUM(C3:C12)</f>
        <v>17889.500000000004</v>
      </c>
      <c r="D13" s="9">
        <f t="shared" si="0"/>
        <v>13809</v>
      </c>
      <c r="E13" s="9">
        <f t="shared" si="0"/>
        <v>0</v>
      </c>
      <c r="F13" s="9">
        <f t="shared" si="0"/>
        <v>22499.82</v>
      </c>
      <c r="G13" s="9">
        <f t="shared" si="0"/>
        <v>13809</v>
      </c>
      <c r="H13" s="9">
        <f t="shared" si="0"/>
        <v>0</v>
      </c>
      <c r="I13" s="9">
        <f t="shared" si="0"/>
        <v>16931.010000000002</v>
      </c>
    </row>
    <row r="16" spans="1:9" x14ac:dyDescent="0.3">
      <c r="A16" t="s">
        <v>195</v>
      </c>
    </row>
    <row r="17" spans="1:8" x14ac:dyDescent="0.3">
      <c r="A17" s="29"/>
      <c r="B17" s="29" t="s">
        <v>184</v>
      </c>
      <c r="C17" s="29" t="s">
        <v>198</v>
      </c>
      <c r="D17" s="29" t="s">
        <v>186</v>
      </c>
      <c r="E17" s="29" t="s">
        <v>199</v>
      </c>
      <c r="F17" s="29" t="s">
        <v>186</v>
      </c>
      <c r="G17" s="29" t="s">
        <v>189</v>
      </c>
      <c r="H17" s="29" t="s">
        <v>200</v>
      </c>
    </row>
    <row r="18" spans="1:8" x14ac:dyDescent="0.3">
      <c r="A18" s="29" t="s">
        <v>196</v>
      </c>
      <c r="B18" s="28">
        <v>17118.43</v>
      </c>
      <c r="C18" s="28">
        <f>SUM(Receipts!B3+Receipts!B4+Receipts!B6)</f>
        <v>17478.870000000003</v>
      </c>
      <c r="D18" s="28"/>
      <c r="E18" s="28">
        <v>0</v>
      </c>
      <c r="F18" s="28">
        <f>D19</f>
        <v>18719.400000000001</v>
      </c>
      <c r="G18" s="28"/>
      <c r="H18" s="28">
        <f>B18+C18+D18-E18-F18-G18</f>
        <v>15877.900000000001</v>
      </c>
    </row>
    <row r="19" spans="1:8" x14ac:dyDescent="0.3">
      <c r="A19" s="29" t="s">
        <v>197</v>
      </c>
      <c r="B19" s="28">
        <v>4422.8999999999996</v>
      </c>
      <c r="C19" s="28">
        <f>Receipts!B2+Receipts!B5</f>
        <v>410.63</v>
      </c>
      <c r="D19" s="28">
        <f>SUM('T Accounts'!U3:U8)</f>
        <v>18719.400000000001</v>
      </c>
      <c r="E19" s="28">
        <f>Payments!B19</f>
        <v>22499.83</v>
      </c>
      <c r="F19" s="28"/>
      <c r="G19" s="28"/>
      <c r="H19" s="28">
        <f>B19+C19+D19-E19-F19-G19</f>
        <v>1053.0999999999985</v>
      </c>
    </row>
    <row r="20" spans="1:8" x14ac:dyDescent="0.3">
      <c r="A20" s="29"/>
      <c r="B20" s="28">
        <f>SUM(B18:B19)</f>
        <v>21541.33</v>
      </c>
      <c r="C20" s="28">
        <f t="shared" ref="C20:H20" si="1">SUM(C18:C19)</f>
        <v>17889.500000000004</v>
      </c>
      <c r="D20" s="28">
        <f t="shared" si="1"/>
        <v>18719.400000000001</v>
      </c>
      <c r="E20" s="28">
        <f t="shared" si="1"/>
        <v>22499.83</v>
      </c>
      <c r="F20" s="28">
        <f t="shared" si="1"/>
        <v>18719.400000000001</v>
      </c>
      <c r="G20" s="28">
        <f t="shared" si="1"/>
        <v>0</v>
      </c>
      <c r="H20" s="28">
        <f t="shared" si="1"/>
        <v>16931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13" calculatedColumn="1"/>
  </ignoredError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FBBE7-015F-F14A-8D07-371FC53B2D02}">
  <dimension ref="A1:D10"/>
  <sheetViews>
    <sheetView zoomScale="142" workbookViewId="0">
      <selection activeCell="F17" sqref="F17"/>
    </sheetView>
  </sheetViews>
  <sheetFormatPr defaultColWidth="11.19921875" defaultRowHeight="15.6" x14ac:dyDescent="0.3"/>
  <cols>
    <col min="1" max="1" width="47.69921875" bestFit="1" customWidth="1"/>
    <col min="2" max="2" width="11.5" bestFit="1" customWidth="1"/>
    <col min="3" max="3" width="15.296875" bestFit="1" customWidth="1"/>
    <col min="4" max="4" width="11.5" bestFit="1" customWidth="1"/>
  </cols>
  <sheetData>
    <row r="1" spans="1:4" x14ac:dyDescent="0.3">
      <c r="A1" s="29" t="s">
        <v>111</v>
      </c>
      <c r="B1" s="28">
        <f>'Trial Balance'!C23</f>
        <v>21541.33</v>
      </c>
    </row>
    <row r="2" spans="1:4" x14ac:dyDescent="0.3">
      <c r="A2" s="29" t="s">
        <v>112</v>
      </c>
      <c r="B2" s="28">
        <f>Receipts!B4</f>
        <v>12568.2</v>
      </c>
    </row>
    <row r="3" spans="1:4" x14ac:dyDescent="0.3">
      <c r="A3" s="29" t="s">
        <v>113</v>
      </c>
      <c r="B3" s="28">
        <f>Receipts!B21</f>
        <v>5321.3000000000029</v>
      </c>
    </row>
    <row r="4" spans="1:4" x14ac:dyDescent="0.3">
      <c r="A4" s="29" t="s">
        <v>8</v>
      </c>
      <c r="B4" s="28">
        <f>Payments!B22</f>
        <v>7351.31</v>
      </c>
    </row>
    <row r="5" spans="1:4" x14ac:dyDescent="0.3">
      <c r="A5" s="29" t="s">
        <v>114</v>
      </c>
      <c r="B5" s="28">
        <v>0</v>
      </c>
    </row>
    <row r="6" spans="1:4" x14ac:dyDescent="0.3">
      <c r="A6" s="29" t="s">
        <v>115</v>
      </c>
      <c r="B6" s="28">
        <f>Payments!B24</f>
        <v>15148.52</v>
      </c>
    </row>
    <row r="7" spans="1:4" x14ac:dyDescent="0.3">
      <c r="A7" s="29" t="s">
        <v>116</v>
      </c>
      <c r="B7" s="28">
        <f>B1+B2+B3-B4-B5-B6</f>
        <v>16931</v>
      </c>
      <c r="C7" t="s">
        <v>117</v>
      </c>
      <c r="D7" s="9">
        <f>'Trial Balance'!B3+'Trial Balance'!B4</f>
        <v>16930.999999999993</v>
      </c>
    </row>
    <row r="8" spans="1:4" x14ac:dyDescent="0.3">
      <c r="A8" s="29" t="s">
        <v>118</v>
      </c>
      <c r="B8" s="28">
        <f>B7</f>
        <v>16931</v>
      </c>
    </row>
    <row r="9" spans="1:4" x14ac:dyDescent="0.3">
      <c r="A9" s="29" t="s">
        <v>119</v>
      </c>
      <c r="B9" s="28">
        <f>'Fixed Assets'!B44</f>
        <v>51449.609999999993</v>
      </c>
    </row>
    <row r="10" spans="1:4" x14ac:dyDescent="0.3">
      <c r="A10" s="29" t="s">
        <v>120</v>
      </c>
      <c r="B10" s="2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T Accounts</vt:lpstr>
      <vt:lpstr>Trial Balance</vt:lpstr>
      <vt:lpstr>Payments</vt:lpstr>
      <vt:lpstr>Receipts</vt:lpstr>
      <vt:lpstr>Bank Reco</vt:lpstr>
      <vt:lpstr>VAT</vt:lpstr>
      <vt:lpstr>Fixed Assets</vt:lpstr>
      <vt:lpstr>Reserves</vt:lpstr>
      <vt:lpstr>AGAR</vt:lpstr>
      <vt:lpstr>Budget</vt:lpstr>
      <vt:lpstr>'T Accounts'!Print_Area</vt:lpstr>
      <vt:lpstr>'Trial Balance'!Print_Area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Hessett Parish Council</cp:lastModifiedBy>
  <cp:lastPrinted>2025-05-09T20:47:58Z</cp:lastPrinted>
  <dcterms:created xsi:type="dcterms:W3CDTF">2025-04-25T18:07:04Z</dcterms:created>
  <dcterms:modified xsi:type="dcterms:W3CDTF">2025-06-08T17:55:51Z</dcterms:modified>
</cp:coreProperties>
</file>